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drawings/drawing3.xml" ContentType="application/vnd.openxmlformats-officedocument.drawingml.chartshapes+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130"/>
  <workbookPr updateLinks="never" codeName="ЭтаКнига"/>
  <mc:AlternateContent xmlns:mc="http://schemas.openxmlformats.org/markup-compatibility/2006">
    <mc:Choice Requires="x15">
      <x15ac:absPath xmlns:x15ac="http://schemas.microsoft.com/office/spreadsheetml/2010/11/ac" url="D:\НацБанк\Денежно кредитная политика\каз\"/>
    </mc:Choice>
  </mc:AlternateContent>
  <xr:revisionPtr revIDLastSave="0" documentId="8_{DF18320C-E4C0-4DF9-8AB8-AE3854D6B6D9}" xr6:coauthVersionLast="45" xr6:coauthVersionMax="45" xr10:uidLastSave="{00000000-0000-0000-0000-000000000000}"/>
  <bookViews>
    <workbookView xWindow="-108" yWindow="-108" windowWidth="23256" windowHeight="12576" tabRatio="800" firstSheet="25" activeTab="25"/>
  </bookViews>
  <sheets>
    <sheet name="Содерж" sheetId="1" state="hidden" r:id="rId1"/>
    <sheet name="Показ" sheetId="2" state="hidden" r:id="rId2"/>
    <sheet name="РС-1" sheetId="5" state="hidden" r:id="rId3"/>
    <sheet name="РС-2" sheetId="7" state="hidden" r:id="rId4"/>
    <sheet name="РС-3" sheetId="8" state="hidden" r:id="rId5"/>
    <sheet name="Задолж-сть" sheetId="21" state="hidden" r:id="rId6"/>
    <sheet name="кредит" sheetId="14" state="hidden" r:id="rId7"/>
    <sheet name="РП 0%" sheetId="28" state="hidden" r:id="rId8"/>
    <sheet name="РП 20%" sheetId="27" state="hidden" r:id="rId9"/>
    <sheet name="РП 40%" sheetId="26" state="hidden" r:id="rId10"/>
    <sheet name="КТЛ" sheetId="29" state="hidden" r:id="rId11"/>
    <sheet name="произв. труда" sheetId="34" state="hidden" r:id="rId12"/>
    <sheet name="Спрос" sheetId="31" state="hidden" r:id="rId13"/>
    <sheet name="Цены" sheetId="32" state="hidden" r:id="rId14"/>
    <sheet name="РС-2 строит" sheetId="42" state="hidden" r:id="rId15"/>
    <sheet name="Убыточн" sheetId="33" state="hidden" r:id="rId16"/>
    <sheet name="убыт сумма" sheetId="41" state="hidden" r:id="rId17"/>
    <sheet name="убыт 100%" sheetId="40" state="hidden" r:id="rId18"/>
    <sheet name="цены сумма" sheetId="37" state="hidden" r:id="rId19"/>
    <sheet name="спрос сумма" sheetId="39" state="hidden" r:id="rId20"/>
    <sheet name="спрос 100%" sheetId="38" state="hidden" r:id="rId21"/>
    <sheet name="цены 100%" sheetId="35" state="hidden" r:id="rId22"/>
    <sheet name="контроль" sheetId="16" state="hidden" r:id="rId23"/>
    <sheet name="Расч" sheetId="17" state="hidden" r:id="rId24"/>
    <sheet name="ФА" sheetId="10" state="hidden" r:id="rId25"/>
    <sheet name="Бас бет" sheetId="11" r:id="rId26"/>
    <sheet name="Лист1" sheetId="43" state="hidden" r:id="rId27"/>
    <sheet name="кестелер" sheetId="13" r:id="rId28"/>
  </sheets>
  <externalReferences>
    <externalReference r:id="rId29"/>
    <externalReference r:id="rId30"/>
    <externalReference r:id="rId31"/>
    <externalReference r:id="rId32"/>
    <externalReference r:id="rId33"/>
    <externalReference r:id="rId34"/>
    <externalReference r:id="rId35"/>
  </externalReferences>
  <definedNames>
    <definedName name="GroupHeader">'[3]исх. дан'!#REF!</definedName>
    <definedName name="Main">'[3]исх. дан'!#REF!</definedName>
    <definedName name="NumberPredpr">'[3]исх. дан'!$Y$7</definedName>
    <definedName name="NumberPredprAll">'[3]исх. дан'!$Y$6</definedName>
    <definedName name="OblastList">#REF!</definedName>
    <definedName name="Oked">'[3]исх. дан'!$B$7</definedName>
    <definedName name="OkedList">#REF!</definedName>
    <definedName name="Period">'[3]исх. дан'!$A$12:$AA$13</definedName>
    <definedName name="PeriodCol">'[3]исх. дан'!$W$12:$AA$13</definedName>
    <definedName name="Pokaz">'[3]исх. дан'!#REF!</definedName>
    <definedName name="PokazCol">'[3]исх. дан'!#REF!</definedName>
    <definedName name="PokazModel">'[3]исх. дан'!#REF!</definedName>
    <definedName name="PokazModelCol">'[3]исх. дан'!#REF!</definedName>
    <definedName name="Predpr">'[3]исх. дан'!$B$6</definedName>
    <definedName name="Region">'[3]исх. дан'!$B$8</definedName>
    <definedName name="RowsBeforeMain">'[3]исх. дан'!$A$1:$IV$18</definedName>
    <definedName name="Shapka">'[3]исх. дан'!$A$6:$Z$10</definedName>
    <definedName name="VolumeProfit">'[3]исх. дан'!$Y$9</definedName>
    <definedName name="VolumeProfitAll">'[3]исх. дан'!$Y$8</definedName>
    <definedName name="VolumeProfitPercent">'[3]исх. дан'!$Y$10</definedName>
    <definedName name="Workspace">'[3]исх. дан'!$A$14:$G$73</definedName>
    <definedName name="_xlnm.Print_Area" localSheetId="25">'Бас бет'!$A$1:$K$53</definedName>
    <definedName name="_xlnm.Print_Area" localSheetId="27">кестелер!$A$1:$M$338</definedName>
  </definedNames>
  <calcPr calcId="191029" fullCalcOnLoad="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15" i="43" l="1"/>
  <c r="F316" i="43"/>
  <c r="F317" i="43"/>
  <c r="F318" i="43"/>
  <c r="F319" i="43" s="1"/>
  <c r="F320" i="43"/>
  <c r="F321" i="43"/>
  <c r="F322" i="43"/>
  <c r="F324" i="43"/>
  <c r="E315" i="43"/>
  <c r="E316" i="43"/>
  <c r="E317" i="43"/>
  <c r="E318" i="43"/>
  <c r="E319" i="43" s="1"/>
  <c r="E320" i="43"/>
  <c r="E321" i="43"/>
  <c r="E322" i="43"/>
  <c r="E324" i="43"/>
  <c r="D315" i="43"/>
  <c r="D316" i="43"/>
  <c r="D317" i="43"/>
  <c r="D318" i="43"/>
  <c r="D319" i="43" s="1"/>
  <c r="D320" i="43"/>
  <c r="D321" i="43"/>
  <c r="D322" i="43"/>
  <c r="D324" i="43"/>
  <c r="C315" i="43"/>
  <c r="C316" i="43"/>
  <c r="C317" i="43"/>
  <c r="C318" i="43"/>
  <c r="C319" i="43" s="1"/>
  <c r="C320" i="43"/>
  <c r="C321" i="43"/>
  <c r="C322" i="43"/>
  <c r="C324" i="43"/>
  <c r="E269" i="43"/>
  <c r="F314" i="43" s="1"/>
  <c r="E287" i="43" s="1"/>
  <c r="E308" i="43" s="1"/>
  <c r="D269" i="43"/>
  <c r="E314" i="43"/>
  <c r="D287" i="43" s="1"/>
  <c r="D308" i="43" s="1"/>
  <c r="C269" i="43"/>
  <c r="D314" i="43" s="1"/>
  <c r="C287" i="43" s="1"/>
  <c r="C308" i="43" s="1"/>
  <c r="B269" i="43"/>
  <c r="C314" i="43"/>
  <c r="B287" i="43" s="1"/>
  <c r="F315" i="17"/>
  <c r="E311" i="43" s="1"/>
  <c r="E315" i="17"/>
  <c r="D311" i="43"/>
  <c r="D315" i="17"/>
  <c r="C311" i="43" s="1"/>
  <c r="C315" i="17"/>
  <c r="B311" i="43"/>
  <c r="E310" i="43"/>
  <c r="D310" i="43"/>
  <c r="C310" i="43"/>
  <c r="B310" i="43"/>
  <c r="B308" i="43"/>
  <c r="K27" i="41"/>
  <c r="K26" i="41"/>
  <c r="K28" i="41"/>
  <c r="K29" i="41"/>
  <c r="K24" i="40" s="1"/>
  <c r="E292" i="43" s="1"/>
  <c r="J27" i="41"/>
  <c r="J26" i="41"/>
  <c r="J29" i="41" s="1"/>
  <c r="J24" i="40" s="1"/>
  <c r="J28" i="41"/>
  <c r="D292" i="43"/>
  <c r="I27" i="41"/>
  <c r="I26" i="41"/>
  <c r="I28" i="41"/>
  <c r="I29" i="41"/>
  <c r="I24" i="40" s="1"/>
  <c r="C292" i="43" s="1"/>
  <c r="H27" i="41"/>
  <c r="H26" i="41"/>
  <c r="H29" i="41" s="1"/>
  <c r="H24" i="40" s="1"/>
  <c r="H28" i="41"/>
  <c r="B292" i="43"/>
  <c r="K37" i="41"/>
  <c r="K36" i="41"/>
  <c r="K38" i="41"/>
  <c r="K39" i="41"/>
  <c r="K32" i="40" s="1"/>
  <c r="E291" i="43" s="1"/>
  <c r="J37" i="41"/>
  <c r="J36" i="41"/>
  <c r="J39" i="41" s="1"/>
  <c r="J32" i="40" s="1"/>
  <c r="J38" i="41"/>
  <c r="D291" i="43"/>
  <c r="I37" i="41"/>
  <c r="I36" i="41"/>
  <c r="I38" i="41"/>
  <c r="I39" i="41"/>
  <c r="I32" i="40" s="1"/>
  <c r="C291" i="43" s="1"/>
  <c r="H37" i="41"/>
  <c r="H36" i="41"/>
  <c r="H39" i="41" s="1"/>
  <c r="H32" i="40" s="1"/>
  <c r="H38" i="41"/>
  <c r="B291" i="43"/>
  <c r="K17" i="41"/>
  <c r="K16" i="41"/>
  <c r="K18" i="41"/>
  <c r="K19" i="41"/>
  <c r="K16" i="40" s="1"/>
  <c r="E290" i="43" s="1"/>
  <c r="J17" i="41"/>
  <c r="J16" i="41"/>
  <c r="J19" i="41" s="1"/>
  <c r="J16" i="40" s="1"/>
  <c r="J18" i="41"/>
  <c r="D290" i="43"/>
  <c r="I17" i="41"/>
  <c r="I16" i="41"/>
  <c r="I18" i="41"/>
  <c r="I19" i="41"/>
  <c r="I16" i="40" s="1"/>
  <c r="C290" i="43" s="1"/>
  <c r="H17" i="41"/>
  <c r="H16" i="41"/>
  <c r="H19" i="41" s="1"/>
  <c r="H16" i="40" s="1"/>
  <c r="H18" i="41"/>
  <c r="B290" i="43"/>
  <c r="K32" i="41"/>
  <c r="K31" i="41"/>
  <c r="K33" i="41"/>
  <c r="K34" i="41"/>
  <c r="K28" i="40" s="1"/>
  <c r="E289" i="43" s="1"/>
  <c r="J32" i="41"/>
  <c r="J31" i="41"/>
  <c r="J34" i="41" s="1"/>
  <c r="J28" i="40" s="1"/>
  <c r="J33" i="41"/>
  <c r="D289" i="43"/>
  <c r="I32" i="41"/>
  <c r="I31" i="41"/>
  <c r="I33" i="41"/>
  <c r="I34" i="41"/>
  <c r="I28" i="40" s="1"/>
  <c r="C289" i="43" s="1"/>
  <c r="H32" i="41"/>
  <c r="H31" i="41"/>
  <c r="H34" i="41" s="1"/>
  <c r="H28" i="40" s="1"/>
  <c r="H33" i="41"/>
  <c r="B289" i="43"/>
  <c r="K8" i="40"/>
  <c r="E288" i="43" s="1"/>
  <c r="J8" i="40"/>
  <c r="D288" i="43"/>
  <c r="I8" i="40"/>
  <c r="C288" i="43" s="1"/>
  <c r="H8" i="40"/>
  <c r="B288" i="43"/>
  <c r="H7" i="10"/>
  <c r="H10" i="10"/>
  <c r="G10" i="10"/>
  <c r="G29" i="10" s="1"/>
  <c r="G30" i="10" s="1"/>
  <c r="D270" i="43" s="1"/>
  <c r="H33" i="10"/>
  <c r="E273" i="43" s="1"/>
  <c r="G7" i="10"/>
  <c r="F10" i="10"/>
  <c r="G33" i="10"/>
  <c r="D273" i="43" s="1"/>
  <c r="F7" i="10"/>
  <c r="E10" i="10"/>
  <c r="F33" i="10"/>
  <c r="C273" i="43" s="1"/>
  <c r="E7" i="10"/>
  <c r="H32" i="10"/>
  <c r="E272" i="43" s="1"/>
  <c r="G32" i="10"/>
  <c r="D272" i="43"/>
  <c r="F32" i="10"/>
  <c r="C272" i="43" s="1"/>
  <c r="H29" i="10"/>
  <c r="F29" i="10"/>
  <c r="E29" i="10"/>
  <c r="F75" i="17"/>
  <c r="E263" i="43" s="1"/>
  <c r="E75" i="17"/>
  <c r="D263" i="43"/>
  <c r="D75" i="17"/>
  <c r="C263" i="43" s="1"/>
  <c r="C75" i="17"/>
  <c r="B263" i="43"/>
  <c r="F66" i="17"/>
  <c r="E262" i="43" s="1"/>
  <c r="E66" i="17"/>
  <c r="D262" i="43"/>
  <c r="D66" i="17"/>
  <c r="C262" i="43" s="1"/>
  <c r="C66" i="17"/>
  <c r="B262" i="43"/>
  <c r="F65" i="17"/>
  <c r="E261" i="43" s="1"/>
  <c r="E65" i="17"/>
  <c r="D261" i="43"/>
  <c r="D65" i="17"/>
  <c r="C261" i="43" s="1"/>
  <c r="C65" i="17"/>
  <c r="B261" i="43"/>
  <c r="F71" i="17"/>
  <c r="E260" i="43" s="1"/>
  <c r="E71" i="17"/>
  <c r="D260" i="43"/>
  <c r="D71" i="17"/>
  <c r="C260" i="43" s="1"/>
  <c r="C71" i="17"/>
  <c r="B260" i="43"/>
  <c r="E259" i="43"/>
  <c r="D259" i="43"/>
  <c r="C259" i="43"/>
  <c r="B259" i="43"/>
  <c r="A258" i="43"/>
  <c r="E251" i="43"/>
  <c r="D251" i="43"/>
  <c r="C251" i="43"/>
  <c r="B251" i="43"/>
  <c r="E250" i="43"/>
  <c r="D250" i="43"/>
  <c r="C250" i="43"/>
  <c r="B250" i="43"/>
  <c r="E249" i="43"/>
  <c r="D249" i="43"/>
  <c r="C249" i="43"/>
  <c r="B249" i="43"/>
  <c r="E248" i="43"/>
  <c r="D248" i="43"/>
  <c r="C248" i="43"/>
  <c r="B248" i="43"/>
  <c r="A247" i="43"/>
  <c r="E241" i="43"/>
  <c r="D241" i="43"/>
  <c r="C241" i="43"/>
  <c r="B241" i="43"/>
  <c r="E240" i="43"/>
  <c r="D240" i="43"/>
  <c r="C240" i="43"/>
  <c r="B240" i="43"/>
  <c r="E239" i="43"/>
  <c r="D239" i="43"/>
  <c r="C239" i="43"/>
  <c r="B239" i="43"/>
  <c r="E238" i="43"/>
  <c r="D238" i="43"/>
  <c r="C238" i="43"/>
  <c r="B238" i="43"/>
  <c r="A237" i="43"/>
  <c r="B236" i="43"/>
  <c r="A236" i="43"/>
  <c r="F225" i="43"/>
  <c r="E225" i="43"/>
  <c r="D225" i="43"/>
  <c r="C225" i="43"/>
  <c r="B225" i="43"/>
  <c r="F217" i="43"/>
  <c r="F219" i="43"/>
  <c r="F223" i="43"/>
  <c r="E217" i="43"/>
  <c r="E224" i="43" s="1"/>
  <c r="E219" i="43"/>
  <c r="E223" i="43"/>
  <c r="D217" i="43"/>
  <c r="D224" i="43" s="1"/>
  <c r="D219" i="43"/>
  <c r="D223" i="43"/>
  <c r="C217" i="43"/>
  <c r="C219" i="43"/>
  <c r="C223" i="43"/>
  <c r="B217" i="43"/>
  <c r="B219" i="43"/>
  <c r="B223" i="43"/>
  <c r="F221" i="43"/>
  <c r="E221" i="43"/>
  <c r="D221" i="43"/>
  <c r="C221" i="43"/>
  <c r="B221" i="43"/>
  <c r="H217" i="43"/>
  <c r="F176" i="43"/>
  <c r="F196" i="43" s="1"/>
  <c r="F215" i="43" s="1"/>
  <c r="E176" i="43"/>
  <c r="E196" i="43" s="1"/>
  <c r="E215" i="43" s="1"/>
  <c r="D176" i="43"/>
  <c r="D196" i="43"/>
  <c r="D215" i="43" s="1"/>
  <c r="C176" i="43"/>
  <c r="C196" i="43"/>
  <c r="C215" i="43"/>
  <c r="B176" i="43"/>
  <c r="B196" i="43" s="1"/>
  <c r="B215" i="43" s="1"/>
  <c r="L36" i="37"/>
  <c r="L37" i="37"/>
  <c r="L38" i="35" s="1"/>
  <c r="L38" i="37"/>
  <c r="L39" i="37"/>
  <c r="L40" i="37"/>
  <c r="L40" i="35" s="1"/>
  <c r="K36" i="37"/>
  <c r="K37" i="37"/>
  <c r="K38" i="37"/>
  <c r="K39" i="37"/>
  <c r="J36" i="37"/>
  <c r="J37" i="37"/>
  <c r="J38" i="35" s="1"/>
  <c r="J38" i="37"/>
  <c r="J39" i="37"/>
  <c r="J40" i="37"/>
  <c r="J40" i="35" s="1"/>
  <c r="I36" i="37"/>
  <c r="I37" i="37"/>
  <c r="I40" i="37" s="1"/>
  <c r="I38" i="37"/>
  <c r="I39" i="37"/>
  <c r="I38" i="35"/>
  <c r="H36" i="37"/>
  <c r="H37" i="37"/>
  <c r="H38" i="37"/>
  <c r="H39" i="37"/>
  <c r="H40" i="37"/>
  <c r="L24" i="37"/>
  <c r="L25" i="37"/>
  <c r="L26" i="37"/>
  <c r="L28" i="37" s="1"/>
  <c r="L27" i="37"/>
  <c r="L26" i="35"/>
  <c r="K24" i="37"/>
  <c r="K25" i="37"/>
  <c r="K26" i="37"/>
  <c r="K27" i="37"/>
  <c r="K28" i="37"/>
  <c r="J24" i="37"/>
  <c r="J25" i="37"/>
  <c r="J26" i="37"/>
  <c r="J28" i="37" s="1"/>
  <c r="J27" i="37"/>
  <c r="I24" i="37"/>
  <c r="I25" i="37"/>
  <c r="I26" i="37"/>
  <c r="I27" i="37"/>
  <c r="I28" i="37"/>
  <c r="H24" i="37"/>
  <c r="H25" i="37"/>
  <c r="H26" i="37"/>
  <c r="H28" i="37" s="1"/>
  <c r="H28" i="35" s="1"/>
  <c r="H27" i="37"/>
  <c r="L18" i="37"/>
  <c r="L19" i="37"/>
  <c r="L20" i="37"/>
  <c r="L21" i="37"/>
  <c r="L22" i="37"/>
  <c r="K18" i="37"/>
  <c r="K19" i="35" s="1"/>
  <c r="K19" i="37"/>
  <c r="K20" i="37"/>
  <c r="K22" i="37" s="1"/>
  <c r="K22" i="35" s="1"/>
  <c r="K21" i="37"/>
  <c r="K20" i="35"/>
  <c r="J18" i="37"/>
  <c r="J19" i="37"/>
  <c r="J20" i="37"/>
  <c r="J21" i="37"/>
  <c r="J22" i="37"/>
  <c r="I18" i="37"/>
  <c r="I19" i="35" s="1"/>
  <c r="I19" i="37"/>
  <c r="I20" i="37"/>
  <c r="I22" i="37" s="1"/>
  <c r="I22" i="35" s="1"/>
  <c r="I21" i="37"/>
  <c r="I20" i="35"/>
  <c r="H18" i="37"/>
  <c r="H19" i="37"/>
  <c r="H20" i="37"/>
  <c r="H21" i="37"/>
  <c r="H22" i="37"/>
  <c r="L12" i="37"/>
  <c r="L13" i="37"/>
  <c r="L14" i="37"/>
  <c r="L16" i="37" s="1"/>
  <c r="L15" i="37"/>
  <c r="K12" i="37"/>
  <c r="K13" i="37"/>
  <c r="K14" i="37"/>
  <c r="K15" i="37"/>
  <c r="K16" i="37"/>
  <c r="J12" i="37"/>
  <c r="J13" i="37"/>
  <c r="J14" i="37"/>
  <c r="J16" i="37" s="1"/>
  <c r="J16" i="35" s="1"/>
  <c r="J15" i="37"/>
  <c r="I12" i="37"/>
  <c r="I13" i="37"/>
  <c r="I14" i="37"/>
  <c r="I15" i="37"/>
  <c r="I16" i="37"/>
  <c r="H12" i="37"/>
  <c r="H13" i="35" s="1"/>
  <c r="H13" i="37"/>
  <c r="H14" i="37"/>
  <c r="H16" i="37" s="1"/>
  <c r="H16" i="35" s="1"/>
  <c r="H15" i="37"/>
  <c r="H14" i="35"/>
  <c r="F198" i="43"/>
  <c r="F207" i="43" s="1"/>
  <c r="F200" i="43"/>
  <c r="F204" i="43"/>
  <c r="E198" i="43"/>
  <c r="E207" i="43" s="1"/>
  <c r="E200" i="43"/>
  <c r="E204" i="43"/>
  <c r="D198" i="43"/>
  <c r="D207" i="43" s="1"/>
  <c r="D200" i="43"/>
  <c r="D204" i="43"/>
  <c r="C198" i="43"/>
  <c r="C207" i="43" s="1"/>
  <c r="C200" i="43"/>
  <c r="C204" i="43"/>
  <c r="B198" i="43"/>
  <c r="B200" i="43"/>
  <c r="B204" i="43"/>
  <c r="F202" i="43"/>
  <c r="E202" i="43"/>
  <c r="D202" i="43"/>
  <c r="C202" i="43"/>
  <c r="B202" i="43"/>
  <c r="H200" i="43"/>
  <c r="L30" i="39"/>
  <c r="L31" i="39"/>
  <c r="L32" i="39"/>
  <c r="L33" i="39"/>
  <c r="K30" i="39"/>
  <c r="K31" i="39"/>
  <c r="K32" i="39"/>
  <c r="K33" i="39"/>
  <c r="J30" i="39"/>
  <c r="J31" i="39"/>
  <c r="J32" i="39"/>
  <c r="J33" i="39"/>
  <c r="I30" i="39"/>
  <c r="I31" i="39"/>
  <c r="I34" i="39" s="1"/>
  <c r="I32" i="39"/>
  <c r="I33" i="39"/>
  <c r="H30" i="39"/>
  <c r="H31" i="39"/>
  <c r="H32" i="39"/>
  <c r="H33" i="39"/>
  <c r="L24" i="39"/>
  <c r="L25" i="39"/>
  <c r="L28" i="39" s="1"/>
  <c r="L25" i="38" s="1"/>
  <c r="L26" i="39"/>
  <c r="L27" i="39"/>
  <c r="L28" i="38" s="1"/>
  <c r="K24" i="39"/>
  <c r="K25" i="39"/>
  <c r="K26" i="39"/>
  <c r="K27" i="39"/>
  <c r="J24" i="39"/>
  <c r="J25" i="39"/>
  <c r="J26" i="39"/>
  <c r="J27" i="39"/>
  <c r="I24" i="39"/>
  <c r="I25" i="39"/>
  <c r="I28" i="39" s="1"/>
  <c r="I26" i="39"/>
  <c r="I27" i="39"/>
  <c r="H24" i="39"/>
  <c r="H25" i="39"/>
  <c r="H26" i="38" s="1"/>
  <c r="H26" i="39"/>
  <c r="H27" i="39"/>
  <c r="H28" i="39"/>
  <c r="H28" i="38" s="1"/>
  <c r="L18" i="39"/>
  <c r="L19" i="39"/>
  <c r="L20" i="39"/>
  <c r="L21" i="39"/>
  <c r="K18" i="39"/>
  <c r="K19" i="39"/>
  <c r="K20" i="39"/>
  <c r="K21" i="39"/>
  <c r="K22" i="39"/>
  <c r="J18" i="39"/>
  <c r="J19" i="39"/>
  <c r="J22" i="39" s="1"/>
  <c r="J20" i="39"/>
  <c r="J21" i="39"/>
  <c r="I18" i="39"/>
  <c r="I19" i="39"/>
  <c r="I20" i="39"/>
  <c r="I21" i="39"/>
  <c r="I22" i="39"/>
  <c r="H18" i="39"/>
  <c r="H19" i="39"/>
  <c r="H20" i="39"/>
  <c r="H21" i="39"/>
  <c r="L12" i="39"/>
  <c r="L13" i="39"/>
  <c r="L14" i="39"/>
  <c r="L15" i="39"/>
  <c r="L16" i="39"/>
  <c r="K12" i="39"/>
  <c r="K13" i="39"/>
  <c r="K14" i="39"/>
  <c r="K15" i="39"/>
  <c r="J12" i="39"/>
  <c r="J13" i="39"/>
  <c r="J14" i="39"/>
  <c r="J15" i="39"/>
  <c r="J16" i="39"/>
  <c r="I12" i="39"/>
  <c r="I13" i="39"/>
  <c r="I14" i="39"/>
  <c r="I15" i="39"/>
  <c r="H12" i="39"/>
  <c r="H13" i="39"/>
  <c r="H14" i="39"/>
  <c r="H15" i="39"/>
  <c r="H16" i="39"/>
  <c r="F177" i="43"/>
  <c r="F182" i="43" s="1"/>
  <c r="F178" i="43"/>
  <c r="F180" i="43"/>
  <c r="E177" i="43"/>
  <c r="E178" i="43"/>
  <c r="E180" i="43"/>
  <c r="D177" i="43"/>
  <c r="D178" i="43"/>
  <c r="D180" i="43"/>
  <c r="C177" i="43"/>
  <c r="C182" i="43" s="1"/>
  <c r="C178" i="43"/>
  <c r="C180" i="43"/>
  <c r="B177" i="43"/>
  <c r="B182" i="43" s="1"/>
  <c r="B178" i="43"/>
  <c r="B180" i="43"/>
  <c r="F179" i="43"/>
  <c r="E179" i="43"/>
  <c r="D179" i="43"/>
  <c r="C179" i="43"/>
  <c r="B179" i="43"/>
  <c r="F165" i="43"/>
  <c r="F166" i="43"/>
  <c r="F167" i="43"/>
  <c r="E165" i="43"/>
  <c r="E166" i="43"/>
  <c r="E167" i="43"/>
  <c r="D165" i="43"/>
  <c r="D166" i="43"/>
  <c r="D167" i="43"/>
  <c r="C165" i="43"/>
  <c r="C168" i="43" s="1"/>
  <c r="C166" i="43"/>
  <c r="C167" i="43"/>
  <c r="B165" i="43"/>
  <c r="B166" i="43"/>
  <c r="B167" i="43"/>
  <c r="F78" i="43"/>
  <c r="F151" i="43"/>
  <c r="F164" i="43" s="1"/>
  <c r="E78" i="43"/>
  <c r="E151" i="43"/>
  <c r="E164" i="43"/>
  <c r="D78" i="43"/>
  <c r="D151" i="43" s="1"/>
  <c r="D164" i="43" s="1"/>
  <c r="C78" i="43"/>
  <c r="C151" i="43" s="1"/>
  <c r="C164" i="43" s="1"/>
  <c r="B78" i="43"/>
  <c r="B151" i="43"/>
  <c r="B164" i="43" s="1"/>
  <c r="E160" i="43"/>
  <c r="D160" i="43"/>
  <c r="C160" i="43"/>
  <c r="B160" i="43"/>
  <c r="B159" i="43"/>
  <c r="C159" i="43"/>
  <c r="C158" i="43" s="1"/>
  <c r="D159" i="43"/>
  <c r="E159" i="43"/>
  <c r="E158" i="43"/>
  <c r="D158" i="43"/>
  <c r="B158" i="43"/>
  <c r="E157" i="43"/>
  <c r="D157" i="43"/>
  <c r="C157" i="43"/>
  <c r="B157" i="43"/>
  <c r="B152" i="43"/>
  <c r="B153" i="43"/>
  <c r="B154" i="43"/>
  <c r="F154" i="43"/>
  <c r="E154" i="43"/>
  <c r="D154" i="43"/>
  <c r="C154" i="43"/>
  <c r="F153" i="43"/>
  <c r="E153" i="43"/>
  <c r="D153" i="43"/>
  <c r="C153" i="43"/>
  <c r="F152" i="43"/>
  <c r="E152" i="43"/>
  <c r="D152" i="43"/>
  <c r="C152" i="43"/>
  <c r="E143" i="43"/>
  <c r="E144" i="43"/>
  <c r="D143" i="43"/>
  <c r="D144" i="43"/>
  <c r="C143" i="43"/>
  <c r="C144" i="43"/>
  <c r="B143" i="43"/>
  <c r="B144" i="43"/>
  <c r="E142" i="43"/>
  <c r="D142" i="43"/>
  <c r="C142" i="43"/>
  <c r="B142" i="43"/>
  <c r="E140" i="43"/>
  <c r="D140" i="43"/>
  <c r="C140" i="43"/>
  <c r="B140" i="43"/>
  <c r="E127" i="43"/>
  <c r="E133" i="43"/>
  <c r="E134" i="43"/>
  <c r="E135" i="43"/>
  <c r="E136" i="43"/>
  <c r="E139" i="43"/>
  <c r="D127" i="43"/>
  <c r="D133" i="43"/>
  <c r="D134" i="43"/>
  <c r="D135" i="43"/>
  <c r="D139" i="43" s="1"/>
  <c r="D136" i="43"/>
  <c r="C127" i="43"/>
  <c r="C133" i="43"/>
  <c r="C134" i="43"/>
  <c r="C135" i="43"/>
  <c r="C136" i="43"/>
  <c r="C139" i="43"/>
  <c r="B127" i="43"/>
  <c r="B133" i="43"/>
  <c r="B134" i="43"/>
  <c r="B135" i="43"/>
  <c r="B139" i="43" s="1"/>
  <c r="B136" i="43"/>
  <c r="E128" i="43"/>
  <c r="E129" i="43"/>
  <c r="E130" i="43"/>
  <c r="D128" i="43"/>
  <c r="D129" i="43"/>
  <c r="D138" i="43" s="1"/>
  <c r="D130" i="43"/>
  <c r="C128" i="43"/>
  <c r="C129" i="43"/>
  <c r="C130" i="43"/>
  <c r="B128" i="43"/>
  <c r="B129" i="43"/>
  <c r="B130" i="43"/>
  <c r="E131" i="43"/>
  <c r="E132" i="43"/>
  <c r="D131" i="43"/>
  <c r="D132" i="43"/>
  <c r="C131" i="43"/>
  <c r="C132" i="43"/>
  <c r="B131" i="43"/>
  <c r="B132" i="43"/>
  <c r="E89" i="43"/>
  <c r="E126" i="43"/>
  <c r="D89" i="43"/>
  <c r="D126" i="43"/>
  <c r="C89" i="43"/>
  <c r="C126" i="43"/>
  <c r="B89" i="43"/>
  <c r="B126" i="43"/>
  <c r="A125" i="43"/>
  <c r="E120" i="43"/>
  <c r="D120" i="43"/>
  <c r="C120" i="43"/>
  <c r="B120" i="43"/>
  <c r="E119" i="43"/>
  <c r="D119" i="43"/>
  <c r="C119" i="43"/>
  <c r="B119" i="43"/>
  <c r="E118" i="43"/>
  <c r="D118" i="43"/>
  <c r="C118" i="43"/>
  <c r="B118" i="43"/>
  <c r="E117" i="43"/>
  <c r="D117" i="43"/>
  <c r="C117" i="43"/>
  <c r="B117" i="43"/>
  <c r="E116" i="43"/>
  <c r="D116" i="43"/>
  <c r="C116" i="43"/>
  <c r="B116" i="43"/>
  <c r="E113" i="43"/>
  <c r="D113" i="43"/>
  <c r="C113" i="43"/>
  <c r="B113" i="43"/>
  <c r="E112" i="43"/>
  <c r="D112" i="43"/>
  <c r="C112" i="43"/>
  <c r="B112" i="43"/>
  <c r="E111" i="43"/>
  <c r="D111" i="43"/>
  <c r="C111" i="43"/>
  <c r="B111" i="43"/>
  <c r="E110" i="43"/>
  <c r="D110" i="43"/>
  <c r="C110" i="43"/>
  <c r="B110" i="43"/>
  <c r="E109" i="43"/>
  <c r="D109" i="43"/>
  <c r="C109" i="43"/>
  <c r="B109" i="43"/>
  <c r="A106" i="43"/>
  <c r="E104" i="43"/>
  <c r="D104" i="43"/>
  <c r="F104" i="43" s="1"/>
  <c r="C104" i="43"/>
  <c r="B104" i="43"/>
  <c r="E103" i="43"/>
  <c r="D103" i="43"/>
  <c r="F103" i="43"/>
  <c r="C103" i="43"/>
  <c r="B103" i="43"/>
  <c r="E90" i="43"/>
  <c r="E96" i="43"/>
  <c r="F96" i="43" s="1"/>
  <c r="E97" i="43"/>
  <c r="E98" i="43"/>
  <c r="E99" i="43"/>
  <c r="E102" i="43"/>
  <c r="D90" i="43"/>
  <c r="D96" i="43"/>
  <c r="D97" i="43"/>
  <c r="D98" i="43"/>
  <c r="D102" i="43" s="1"/>
  <c r="D99" i="43"/>
  <c r="C90" i="43"/>
  <c r="C96" i="43"/>
  <c r="C97" i="43"/>
  <c r="C98" i="43"/>
  <c r="C99" i="43"/>
  <c r="B90" i="43"/>
  <c r="B96" i="43"/>
  <c r="B97" i="43"/>
  <c r="B98" i="43"/>
  <c r="B99" i="43"/>
  <c r="E91" i="43"/>
  <c r="E92" i="43"/>
  <c r="E93" i="43"/>
  <c r="D91" i="43"/>
  <c r="D92" i="43"/>
  <c r="D93" i="43"/>
  <c r="C91" i="43"/>
  <c r="C92" i="43"/>
  <c r="C93" i="43"/>
  <c r="C101" i="43"/>
  <c r="B91" i="43"/>
  <c r="B92" i="43"/>
  <c r="B93" i="43"/>
  <c r="B101" i="43"/>
  <c r="E94" i="43"/>
  <c r="E95" i="43"/>
  <c r="D94" i="43"/>
  <c r="F94" i="43" s="1"/>
  <c r="D95" i="43"/>
  <c r="C94" i="43"/>
  <c r="C95" i="43"/>
  <c r="B94" i="43"/>
  <c r="B95" i="43"/>
  <c r="F99" i="43"/>
  <c r="F97" i="43"/>
  <c r="F95" i="43"/>
  <c r="F93" i="43"/>
  <c r="F92" i="43"/>
  <c r="F90" i="43"/>
  <c r="A86" i="43"/>
  <c r="F82" i="43"/>
  <c r="F80" i="43"/>
  <c r="F84" i="43" s="1"/>
  <c r="F79" i="43"/>
  <c r="F83" i="43"/>
  <c r="E82" i="43"/>
  <c r="E80" i="43"/>
  <c r="E79" i="43"/>
  <c r="E84" i="43" s="1"/>
  <c r="E83" i="43"/>
  <c r="D82" i="43"/>
  <c r="D80" i="43"/>
  <c r="D84" i="43" s="1"/>
  <c r="D79" i="43"/>
  <c r="D83" i="43"/>
  <c r="C82" i="43"/>
  <c r="C80" i="43"/>
  <c r="C79" i="43"/>
  <c r="C83" i="43"/>
  <c r="C84" i="43"/>
  <c r="B82" i="43"/>
  <c r="B80" i="43"/>
  <c r="B84" i="43" s="1"/>
  <c r="B79" i="43"/>
  <c r="B83" i="43"/>
  <c r="A83" i="43"/>
  <c r="F81" i="43"/>
  <c r="E81" i="43"/>
  <c r="D81" i="43"/>
  <c r="C81" i="43"/>
  <c r="B81" i="43"/>
  <c r="E72" i="43"/>
  <c r="D72" i="43"/>
  <c r="C72" i="43"/>
  <c r="B72" i="43"/>
  <c r="E71" i="43"/>
  <c r="D71" i="43"/>
  <c r="C71" i="43"/>
  <c r="B71" i="43"/>
  <c r="E70" i="43"/>
  <c r="D70" i="43"/>
  <c r="C70" i="43"/>
  <c r="B70" i="43"/>
  <c r="E69" i="43"/>
  <c r="D69" i="43"/>
  <c r="C69" i="43"/>
  <c r="B69" i="43"/>
  <c r="E68" i="43"/>
  <c r="D68" i="43"/>
  <c r="C68" i="43"/>
  <c r="B68" i="43"/>
  <c r="A67" i="43"/>
  <c r="E54" i="43"/>
  <c r="E55" i="43"/>
  <c r="E56" i="43"/>
  <c r="E57" i="43"/>
  <c r="D54" i="43"/>
  <c r="D55" i="43"/>
  <c r="D56" i="43"/>
  <c r="D57" i="43"/>
  <c r="C54" i="43"/>
  <c r="C55" i="43"/>
  <c r="C56" i="43"/>
  <c r="C57" i="43"/>
  <c r="B54" i="43"/>
  <c r="B55" i="43"/>
  <c r="B56" i="43"/>
  <c r="B57" i="43"/>
  <c r="E53" i="43"/>
  <c r="D53" i="43"/>
  <c r="C53" i="43"/>
  <c r="B53" i="43"/>
  <c r="F47" i="43"/>
  <c r="F48" i="43"/>
  <c r="F50" i="43"/>
  <c r="F51" i="43"/>
  <c r="E47" i="43"/>
  <c r="E48" i="43"/>
  <c r="E50" i="43"/>
  <c r="E51" i="43"/>
  <c r="D47" i="43"/>
  <c r="D48" i="43"/>
  <c r="D50" i="43"/>
  <c r="D51" i="43"/>
  <c r="C47" i="43"/>
  <c r="C48" i="43"/>
  <c r="C50" i="43"/>
  <c r="C51" i="43"/>
  <c r="B47" i="43"/>
  <c r="B48" i="43"/>
  <c r="B50" i="43"/>
  <c r="B51" i="43"/>
  <c r="F49" i="43"/>
  <c r="E49" i="43"/>
  <c r="D49" i="43"/>
  <c r="C49" i="43"/>
  <c r="B49" i="43"/>
  <c r="F34" i="43"/>
  <c r="R43" i="43" s="1"/>
  <c r="F35" i="43"/>
  <c r="R44" i="43" s="1"/>
  <c r="R47" i="43" s="1"/>
  <c r="F38" i="43"/>
  <c r="R46" i="43" s="1"/>
  <c r="E34" i="43"/>
  <c r="Q43" i="43"/>
  <c r="Q47" i="43" s="1"/>
  <c r="E35" i="43"/>
  <c r="Q44" i="43"/>
  <c r="E38" i="43"/>
  <c r="Q46" i="43"/>
  <c r="D34" i="43"/>
  <c r="D35" i="43"/>
  <c r="P44" i="43" s="1"/>
  <c r="D38" i="43"/>
  <c r="P46" i="43" s="1"/>
  <c r="C34" i="43"/>
  <c r="O43" i="43"/>
  <c r="C35" i="43"/>
  <c r="O44" i="43"/>
  <c r="C38" i="43"/>
  <c r="O46" i="43"/>
  <c r="B34" i="43"/>
  <c r="N43" i="43" s="1"/>
  <c r="B35" i="43"/>
  <c r="N44" i="43" s="1"/>
  <c r="B38" i="43"/>
  <c r="N46" i="43" s="1"/>
  <c r="N47" i="43" s="1"/>
  <c r="F33" i="43"/>
  <c r="F46" i="43"/>
  <c r="E33" i="43"/>
  <c r="E46" i="43"/>
  <c r="D33" i="43"/>
  <c r="D46" i="43"/>
  <c r="C33" i="43"/>
  <c r="C46" i="43"/>
  <c r="B33" i="43"/>
  <c r="B46" i="43"/>
  <c r="F36" i="43"/>
  <c r="R45" i="43"/>
  <c r="E36" i="43"/>
  <c r="Q45" i="43"/>
  <c r="D36" i="43"/>
  <c r="P45" i="43"/>
  <c r="C36" i="43"/>
  <c r="O45" i="43"/>
  <c r="B36" i="43"/>
  <c r="N45" i="43"/>
  <c r="F41" i="43"/>
  <c r="F42" i="43"/>
  <c r="F44" i="43"/>
  <c r="F45" i="43"/>
  <c r="E41" i="43"/>
  <c r="E42" i="43"/>
  <c r="E44" i="43"/>
  <c r="E45" i="43"/>
  <c r="D41" i="43"/>
  <c r="D42" i="43"/>
  <c r="D44" i="43"/>
  <c r="D45" i="43"/>
  <c r="C41" i="43"/>
  <c r="C42" i="43"/>
  <c r="C44" i="43"/>
  <c r="C45" i="43"/>
  <c r="B41" i="43"/>
  <c r="B42" i="43"/>
  <c r="B44" i="43"/>
  <c r="B45" i="43"/>
  <c r="F43" i="43"/>
  <c r="E43" i="43"/>
  <c r="D43" i="43"/>
  <c r="C43" i="43"/>
  <c r="B43" i="43"/>
  <c r="R42" i="43"/>
  <c r="Q42" i="43"/>
  <c r="P42" i="43"/>
  <c r="O42" i="43"/>
  <c r="N42" i="43"/>
  <c r="F40" i="43"/>
  <c r="E40" i="43"/>
  <c r="D40" i="43"/>
  <c r="C40" i="43"/>
  <c r="B40" i="43"/>
  <c r="F39" i="43"/>
  <c r="E39" i="43"/>
  <c r="C39" i="43"/>
  <c r="B39" i="43"/>
  <c r="E26" i="43"/>
  <c r="E28" i="43"/>
  <c r="E30" i="43" s="1"/>
  <c r="D26" i="43"/>
  <c r="D28" i="43"/>
  <c r="C26" i="43"/>
  <c r="C28" i="43"/>
  <c r="B26" i="43"/>
  <c r="G26" i="43" s="1"/>
  <c r="B28" i="43"/>
  <c r="B30" i="43"/>
  <c r="E29" i="43"/>
  <c r="D29" i="43"/>
  <c r="C29" i="43"/>
  <c r="B29" i="43"/>
  <c r="S28" i="43"/>
  <c r="R28" i="43"/>
  <c r="Q28" i="43"/>
  <c r="P28" i="43"/>
  <c r="S27" i="43"/>
  <c r="R27" i="43"/>
  <c r="Q27" i="43"/>
  <c r="P27" i="43"/>
  <c r="E27" i="43"/>
  <c r="D27" i="43"/>
  <c r="C27" i="43"/>
  <c r="B27" i="43"/>
  <c r="S26" i="43"/>
  <c r="R26" i="43"/>
  <c r="Q26" i="43"/>
  <c r="P26" i="43"/>
  <c r="J26" i="43"/>
  <c r="S25" i="43"/>
  <c r="R25" i="43"/>
  <c r="Q25" i="43"/>
  <c r="P25" i="43"/>
  <c r="E25" i="43"/>
  <c r="D25" i="43"/>
  <c r="C25" i="43"/>
  <c r="B25" i="43"/>
  <c r="E19" i="43"/>
  <c r="J19" i="43" s="1"/>
  <c r="E20" i="43"/>
  <c r="E23" i="43"/>
  <c r="D19" i="43"/>
  <c r="D20" i="43"/>
  <c r="D23" i="43" s="1"/>
  <c r="C19" i="43"/>
  <c r="C20" i="43"/>
  <c r="B19" i="43"/>
  <c r="B23" i="43" s="1"/>
  <c r="B20" i="43"/>
  <c r="G19" i="43" s="1"/>
  <c r="S22" i="43"/>
  <c r="R22" i="43"/>
  <c r="Q22" i="43"/>
  <c r="P22" i="43"/>
  <c r="E22" i="43"/>
  <c r="D22" i="43"/>
  <c r="C22" i="43"/>
  <c r="B22" i="43"/>
  <c r="S21" i="43"/>
  <c r="R21" i="43"/>
  <c r="Q21" i="43"/>
  <c r="P21" i="43"/>
  <c r="E21" i="43"/>
  <c r="D21" i="43"/>
  <c r="C21" i="43"/>
  <c r="B21" i="43"/>
  <c r="S20" i="43"/>
  <c r="R20" i="43"/>
  <c r="Q20" i="43"/>
  <c r="P20" i="43"/>
  <c r="S19" i="43"/>
  <c r="R19" i="43"/>
  <c r="Q19" i="43"/>
  <c r="P19" i="43"/>
  <c r="I19" i="43"/>
  <c r="S18" i="43"/>
  <c r="R18" i="43"/>
  <c r="Q18" i="43"/>
  <c r="P18" i="43"/>
  <c r="E18" i="43"/>
  <c r="D18" i="43"/>
  <c r="C18" i="43"/>
  <c r="B18" i="43"/>
  <c r="E13" i="43"/>
  <c r="E17" i="43" s="1"/>
  <c r="E14" i="43"/>
  <c r="J14" i="43" s="1"/>
  <c r="D13" i="43"/>
  <c r="I14" i="43" s="1"/>
  <c r="D14" i="43"/>
  <c r="D17" i="43"/>
  <c r="C13" i="43"/>
  <c r="C14" i="43"/>
  <c r="C17" i="43" s="1"/>
  <c r="B13" i="43"/>
  <c r="B14" i="43"/>
  <c r="S16" i="43"/>
  <c r="R16" i="43"/>
  <c r="Q16" i="43"/>
  <c r="P16" i="43"/>
  <c r="E16" i="43"/>
  <c r="D16" i="43"/>
  <c r="C16" i="43"/>
  <c r="B16" i="43"/>
  <c r="S15" i="43"/>
  <c r="R15" i="43"/>
  <c r="Q15" i="43"/>
  <c r="P15" i="43"/>
  <c r="E15" i="43"/>
  <c r="D15" i="43"/>
  <c r="C15" i="43"/>
  <c r="B15" i="43"/>
  <c r="S14" i="43"/>
  <c r="R14" i="43"/>
  <c r="Q14" i="43"/>
  <c r="P14" i="43"/>
  <c r="H14" i="43"/>
  <c r="S13" i="43"/>
  <c r="R13" i="43"/>
  <c r="Q13" i="43"/>
  <c r="P13" i="43"/>
  <c r="S12" i="43"/>
  <c r="R12" i="43"/>
  <c r="Q12" i="43"/>
  <c r="P12" i="43"/>
  <c r="E12" i="43"/>
  <c r="D12" i="43"/>
  <c r="C12" i="43"/>
  <c r="B12" i="43"/>
  <c r="A9" i="43"/>
  <c r="I61" i="41"/>
  <c r="I62" i="41"/>
  <c r="I63" i="41"/>
  <c r="I64" i="41"/>
  <c r="J61" i="41"/>
  <c r="J62" i="41"/>
  <c r="J63" i="41"/>
  <c r="K61" i="41"/>
  <c r="K62" i="41"/>
  <c r="K63" i="41"/>
  <c r="K64" i="41"/>
  <c r="I52" i="40"/>
  <c r="K52" i="40"/>
  <c r="H62" i="41"/>
  <c r="H61" i="41"/>
  <c r="H63" i="41"/>
  <c r="I56" i="41"/>
  <c r="I57" i="41"/>
  <c r="I59" i="41" s="1"/>
  <c r="I58" i="41"/>
  <c r="J56" i="41"/>
  <c r="J57" i="41"/>
  <c r="J58" i="41"/>
  <c r="K56" i="41"/>
  <c r="K57" i="41"/>
  <c r="K59" i="41" s="1"/>
  <c r="K58" i="41"/>
  <c r="H57" i="41"/>
  <c r="H56" i="41"/>
  <c r="H58" i="41"/>
  <c r="I51" i="41"/>
  <c r="I52" i="41"/>
  <c r="I54" i="41" s="1"/>
  <c r="I53" i="41"/>
  <c r="J51" i="41"/>
  <c r="J52" i="41"/>
  <c r="J53" i="41"/>
  <c r="K51" i="41"/>
  <c r="K52" i="41"/>
  <c r="K54" i="41" s="1"/>
  <c r="K53" i="41"/>
  <c r="H52" i="41"/>
  <c r="H51" i="41"/>
  <c r="H53" i="41"/>
  <c r="I46" i="41"/>
  <c r="I47" i="41"/>
  <c r="I49" i="41" s="1"/>
  <c r="I48" i="41"/>
  <c r="J46" i="41"/>
  <c r="J47" i="41"/>
  <c r="J48" i="41"/>
  <c r="K46" i="41"/>
  <c r="K47" i="41"/>
  <c r="K48" i="41"/>
  <c r="K49" i="41"/>
  <c r="K39" i="40" s="1"/>
  <c r="K40" i="40"/>
  <c r="K41" i="40"/>
  <c r="H47" i="41"/>
  <c r="H46" i="41"/>
  <c r="H48" i="41"/>
  <c r="H49" i="41" s="1"/>
  <c r="I41" i="41"/>
  <c r="I42" i="41"/>
  <c r="I43" i="41"/>
  <c r="I44" i="41"/>
  <c r="I35" i="40" s="1"/>
  <c r="J41" i="41"/>
  <c r="J42" i="41"/>
  <c r="J43" i="41"/>
  <c r="J44" i="41" s="1"/>
  <c r="K41" i="41"/>
  <c r="K44" i="41" s="1"/>
  <c r="K42" i="41"/>
  <c r="K36" i="40" s="1"/>
  <c r="K43" i="41"/>
  <c r="I36" i="40"/>
  <c r="H42" i="41"/>
  <c r="H41" i="41"/>
  <c r="H43" i="41"/>
  <c r="H44" i="41" s="1"/>
  <c r="I31" i="40"/>
  <c r="J31" i="40"/>
  <c r="K31" i="40"/>
  <c r="I33" i="40"/>
  <c r="J33" i="40"/>
  <c r="K33" i="40"/>
  <c r="H33" i="40"/>
  <c r="H31" i="40"/>
  <c r="I27" i="40"/>
  <c r="J27" i="40"/>
  <c r="K27" i="40"/>
  <c r="I29" i="40"/>
  <c r="J29" i="40"/>
  <c r="K29" i="40"/>
  <c r="H29" i="40"/>
  <c r="H27" i="40"/>
  <c r="I23" i="40"/>
  <c r="J23" i="40"/>
  <c r="K23" i="40"/>
  <c r="I25" i="40"/>
  <c r="J25" i="40"/>
  <c r="K25" i="40"/>
  <c r="H25" i="40"/>
  <c r="H23" i="40"/>
  <c r="I21" i="41"/>
  <c r="I22" i="41"/>
  <c r="I23" i="41"/>
  <c r="I24" i="41"/>
  <c r="I19" i="40" s="1"/>
  <c r="J21" i="41"/>
  <c r="J22" i="41"/>
  <c r="J24" i="41" s="1"/>
  <c r="J23" i="41"/>
  <c r="K21" i="41"/>
  <c r="K24" i="41" s="1"/>
  <c r="K22" i="41"/>
  <c r="K23" i="41"/>
  <c r="I20" i="40"/>
  <c r="I21" i="40"/>
  <c r="H22" i="41"/>
  <c r="H21" i="41"/>
  <c r="H24" i="41" s="1"/>
  <c r="H23" i="41"/>
  <c r="H21" i="40" s="1"/>
  <c r="I15" i="40"/>
  <c r="J15" i="40"/>
  <c r="K15" i="40"/>
  <c r="I17" i="40"/>
  <c r="J17" i="40"/>
  <c r="K17" i="40"/>
  <c r="H17" i="40"/>
  <c r="H15" i="40"/>
  <c r="I11" i="41"/>
  <c r="I12" i="41"/>
  <c r="I13" i="41"/>
  <c r="I14" i="41"/>
  <c r="I11" i="40" s="1"/>
  <c r="J11" i="41"/>
  <c r="J12" i="41"/>
  <c r="J14" i="41" s="1"/>
  <c r="J13" i="41"/>
  <c r="K11" i="41"/>
  <c r="K14" i="41" s="1"/>
  <c r="K12" i="41"/>
  <c r="K13" i="41"/>
  <c r="I12" i="40"/>
  <c r="I13" i="40"/>
  <c r="H12" i="41"/>
  <c r="H11" i="41"/>
  <c r="H14" i="41" s="1"/>
  <c r="H13" i="41"/>
  <c r="I7" i="40"/>
  <c r="J7" i="40"/>
  <c r="K7" i="40"/>
  <c r="I9" i="40"/>
  <c r="J9" i="40"/>
  <c r="K9" i="40"/>
  <c r="H9" i="40"/>
  <c r="H7" i="40"/>
  <c r="I6" i="41"/>
  <c r="J6" i="41"/>
  <c r="K6" i="41"/>
  <c r="I7" i="41"/>
  <c r="J7" i="41"/>
  <c r="K7" i="41"/>
  <c r="I8" i="41"/>
  <c r="J8" i="41"/>
  <c r="K8" i="41"/>
  <c r="H7" i="41"/>
  <c r="H8" i="41"/>
  <c r="H6" i="41"/>
  <c r="K66" i="41"/>
  <c r="K67" i="41"/>
  <c r="K68" i="41"/>
  <c r="K70" i="41" s="1"/>
  <c r="J66" i="41"/>
  <c r="J70" i="41" s="1"/>
  <c r="J67" i="41"/>
  <c r="J68" i="41"/>
  <c r="I66" i="41"/>
  <c r="I70" i="41" s="1"/>
  <c r="I67" i="41"/>
  <c r="I68" i="41"/>
  <c r="H66" i="41"/>
  <c r="H70" i="41" s="1"/>
  <c r="H67" i="41"/>
  <c r="H68" i="41"/>
  <c r="A8" i="41"/>
  <c r="A18" i="41" s="1"/>
  <c r="A23" i="41" s="1"/>
  <c r="A28" i="41" s="1"/>
  <c r="A33" i="41" s="1"/>
  <c r="A38" i="41" s="1"/>
  <c r="A43" i="41" s="1"/>
  <c r="A48" i="41" s="1"/>
  <c r="A53" i="41" s="1"/>
  <c r="A58" i="41" s="1"/>
  <c r="A63" i="41" s="1"/>
  <c r="A68" i="41" s="1"/>
  <c r="A7" i="41"/>
  <c r="A17" i="41" s="1"/>
  <c r="A22" i="41" s="1"/>
  <c r="A27" i="41" s="1"/>
  <c r="A32" i="41" s="1"/>
  <c r="A37" i="41" s="1"/>
  <c r="A42" i="41" s="1"/>
  <c r="A47" i="41" s="1"/>
  <c r="A52" i="41" s="1"/>
  <c r="A57" i="41" s="1"/>
  <c r="A62" i="41" s="1"/>
  <c r="A67" i="41" s="1"/>
  <c r="A6" i="41"/>
  <c r="A16" i="41" s="1"/>
  <c r="A21" i="41" s="1"/>
  <c r="A26" i="41" s="1"/>
  <c r="A31" i="41" s="1"/>
  <c r="A36" i="41" s="1"/>
  <c r="A41" i="41" s="1"/>
  <c r="A46" i="41" s="1"/>
  <c r="A51" i="41" s="1"/>
  <c r="A56" i="41" s="1"/>
  <c r="A61" i="41" s="1"/>
  <c r="A66" i="41" s="1"/>
  <c r="A13" i="41"/>
  <c r="K9" i="41"/>
  <c r="J9" i="41"/>
  <c r="I9" i="41"/>
  <c r="H9" i="41"/>
  <c r="K3" i="41"/>
  <c r="J3" i="41"/>
  <c r="I3" i="41"/>
  <c r="H3" i="41"/>
  <c r="I79" i="35"/>
  <c r="J79" i="35"/>
  <c r="K79" i="35"/>
  <c r="L79" i="35"/>
  <c r="I80" i="35"/>
  <c r="J80" i="35"/>
  <c r="K80" i="35"/>
  <c r="L80" i="35"/>
  <c r="I81" i="35"/>
  <c r="J81" i="35"/>
  <c r="K81" i="35"/>
  <c r="L81" i="35"/>
  <c r="I82" i="35"/>
  <c r="J82" i="35"/>
  <c r="K82" i="35"/>
  <c r="L82" i="35"/>
  <c r="H80" i="35"/>
  <c r="H81" i="35"/>
  <c r="H82" i="35"/>
  <c r="H79" i="35"/>
  <c r="I72" i="37"/>
  <c r="I73" i="37"/>
  <c r="I76" i="37" s="1"/>
  <c r="I74" i="37"/>
  <c r="I75" i="37"/>
  <c r="J72" i="37"/>
  <c r="J73" i="37"/>
  <c r="J74" i="37"/>
  <c r="J76" i="37" s="1"/>
  <c r="J75" i="37"/>
  <c r="K72" i="37"/>
  <c r="K73" i="37"/>
  <c r="K76" i="37" s="1"/>
  <c r="K74" i="37"/>
  <c r="K75" i="37"/>
  <c r="L72" i="37"/>
  <c r="L73" i="35" s="1"/>
  <c r="L73" i="37"/>
  <c r="L74" i="37"/>
  <c r="L75" i="37"/>
  <c r="L76" i="37" s="1"/>
  <c r="H73" i="37"/>
  <c r="H72" i="37"/>
  <c r="H76" i="37" s="1"/>
  <c r="H74" i="37"/>
  <c r="H75" i="37"/>
  <c r="I66" i="37"/>
  <c r="I67" i="37"/>
  <c r="I70" i="37" s="1"/>
  <c r="I68" i="37"/>
  <c r="I69" i="37"/>
  <c r="J66" i="37"/>
  <c r="J67" i="35" s="1"/>
  <c r="J67" i="37"/>
  <c r="J68" i="37"/>
  <c r="J69" i="37"/>
  <c r="J70" i="37" s="1"/>
  <c r="K66" i="37"/>
  <c r="K67" i="37"/>
  <c r="K70" i="37" s="1"/>
  <c r="K68" i="37"/>
  <c r="K69" i="37"/>
  <c r="L66" i="37"/>
  <c r="L67" i="35" s="1"/>
  <c r="L67" i="37"/>
  <c r="L68" i="37"/>
  <c r="L69" i="37"/>
  <c r="L70" i="37" s="1"/>
  <c r="H67" i="37"/>
  <c r="H66" i="37"/>
  <c r="H70" i="37" s="1"/>
  <c r="H68" i="37"/>
  <c r="H69" i="37"/>
  <c r="I60" i="37"/>
  <c r="I61" i="37"/>
  <c r="I64" i="37" s="1"/>
  <c r="I62" i="37"/>
  <c r="I63" i="37"/>
  <c r="J60" i="37"/>
  <c r="J61" i="35" s="1"/>
  <c r="J61" i="37"/>
  <c r="J62" i="37"/>
  <c r="J63" i="37"/>
  <c r="J64" i="37" s="1"/>
  <c r="K60" i="37"/>
  <c r="K61" i="37"/>
  <c r="K64" i="37" s="1"/>
  <c r="K62" i="37"/>
  <c r="K63" i="37"/>
  <c r="L60" i="37"/>
  <c r="L61" i="35" s="1"/>
  <c r="L61" i="37"/>
  <c r="L62" i="37"/>
  <c r="L63" i="37"/>
  <c r="L64" i="37" s="1"/>
  <c r="H61" i="37"/>
  <c r="H60" i="37"/>
  <c r="H64" i="37" s="1"/>
  <c r="H62" i="37"/>
  <c r="H63" i="37"/>
  <c r="L54" i="37"/>
  <c r="L55" i="37"/>
  <c r="L58" i="37" s="1"/>
  <c r="L56" i="37"/>
  <c r="L57" i="37"/>
  <c r="I54" i="37"/>
  <c r="I55" i="35" s="1"/>
  <c r="I55" i="37"/>
  <c r="I56" i="37"/>
  <c r="I57" i="37"/>
  <c r="I58" i="37"/>
  <c r="I56" i="35" s="1"/>
  <c r="J54" i="37"/>
  <c r="J55" i="37"/>
  <c r="J56" i="37"/>
  <c r="J58" i="37" s="1"/>
  <c r="J57" i="37"/>
  <c r="K54" i="37"/>
  <c r="K55" i="35" s="1"/>
  <c r="K55" i="37"/>
  <c r="K56" i="37"/>
  <c r="K57" i="37"/>
  <c r="K58" i="37"/>
  <c r="K57" i="35" s="1"/>
  <c r="K56" i="35"/>
  <c r="I57" i="35"/>
  <c r="I58" i="35"/>
  <c r="H55" i="37"/>
  <c r="H54" i="37"/>
  <c r="H58" i="37" s="1"/>
  <c r="H56" i="37"/>
  <c r="H57" i="37"/>
  <c r="I48" i="37"/>
  <c r="I49" i="37"/>
  <c r="I52" i="37" s="1"/>
  <c r="I50" i="37"/>
  <c r="I51" i="37"/>
  <c r="J48" i="37"/>
  <c r="J49" i="35" s="1"/>
  <c r="J49" i="37"/>
  <c r="J50" i="37"/>
  <c r="J51" i="37"/>
  <c r="J52" i="37" s="1"/>
  <c r="K48" i="37"/>
  <c r="K49" i="37"/>
  <c r="K52" i="37" s="1"/>
  <c r="K50" i="37"/>
  <c r="K51" i="37"/>
  <c r="L48" i="37"/>
  <c r="L49" i="35" s="1"/>
  <c r="L49" i="37"/>
  <c r="L50" i="37"/>
  <c r="L51" i="37"/>
  <c r="L52" i="37" s="1"/>
  <c r="H49" i="37"/>
  <c r="H48" i="37"/>
  <c r="H52" i="37" s="1"/>
  <c r="H50" i="37"/>
  <c r="H51" i="37"/>
  <c r="I42" i="37"/>
  <c r="I43" i="37"/>
  <c r="I46" i="37" s="1"/>
  <c r="I44" i="37"/>
  <c r="I45" i="37"/>
  <c r="J42" i="37"/>
  <c r="J43" i="35" s="1"/>
  <c r="J43" i="37"/>
  <c r="J44" i="37"/>
  <c r="J45" i="37"/>
  <c r="J46" i="37" s="1"/>
  <c r="K42" i="37"/>
  <c r="K43" i="37"/>
  <c r="K46" i="37" s="1"/>
  <c r="K44" i="37"/>
  <c r="K45" i="37"/>
  <c r="L42" i="37"/>
  <c r="L43" i="35" s="1"/>
  <c r="L43" i="37"/>
  <c r="L44" i="37"/>
  <c r="L45" i="37"/>
  <c r="L46" i="37" s="1"/>
  <c r="H43" i="37"/>
  <c r="H42" i="37"/>
  <c r="H46" i="37" s="1"/>
  <c r="H44" i="37"/>
  <c r="H45" i="37"/>
  <c r="I39" i="35"/>
  <c r="J39" i="35"/>
  <c r="L39" i="35"/>
  <c r="H39" i="35"/>
  <c r="I30" i="37"/>
  <c r="I31" i="37"/>
  <c r="I32" i="37"/>
  <c r="I33" i="37"/>
  <c r="I34" i="37"/>
  <c r="I31" i="35" s="1"/>
  <c r="J30" i="37"/>
  <c r="J31" i="37"/>
  <c r="J32" i="37"/>
  <c r="J33" i="37"/>
  <c r="K30" i="37"/>
  <c r="K31" i="35" s="1"/>
  <c r="K31" i="37"/>
  <c r="K32" i="37"/>
  <c r="K33" i="37"/>
  <c r="K34" i="37"/>
  <c r="K33" i="35" s="1"/>
  <c r="L30" i="37"/>
  <c r="L31" i="37"/>
  <c r="L34" i="37" s="1"/>
  <c r="L32" i="37"/>
  <c r="L33" i="37"/>
  <c r="I32" i="35"/>
  <c r="I33" i="35"/>
  <c r="I34" i="35"/>
  <c r="H31" i="37"/>
  <c r="H32" i="35" s="1"/>
  <c r="H30" i="37"/>
  <c r="H31" i="35" s="1"/>
  <c r="H32" i="37"/>
  <c r="H33" i="37"/>
  <c r="H34" i="37"/>
  <c r="H33" i="35" s="1"/>
  <c r="H73" i="35"/>
  <c r="H67" i="35"/>
  <c r="H55" i="35"/>
  <c r="H49" i="35"/>
  <c r="H43" i="35"/>
  <c r="I27" i="35"/>
  <c r="J27" i="35"/>
  <c r="K27" i="35"/>
  <c r="L27" i="35"/>
  <c r="H27" i="35"/>
  <c r="I21" i="35"/>
  <c r="J21" i="35"/>
  <c r="K21" i="35"/>
  <c r="L21" i="35"/>
  <c r="H21" i="35"/>
  <c r="I15" i="35"/>
  <c r="J15" i="35"/>
  <c r="K15" i="35"/>
  <c r="L15" i="35"/>
  <c r="H15" i="35"/>
  <c r="I7" i="35"/>
  <c r="J7" i="35"/>
  <c r="K7" i="35"/>
  <c r="L7" i="35"/>
  <c r="I8" i="35"/>
  <c r="J8" i="35"/>
  <c r="K8" i="35"/>
  <c r="L8" i="35"/>
  <c r="I9" i="35"/>
  <c r="J9" i="35"/>
  <c r="K9" i="35"/>
  <c r="L9" i="35"/>
  <c r="I10" i="35"/>
  <c r="J10" i="35"/>
  <c r="K10" i="35"/>
  <c r="L10" i="35"/>
  <c r="L11" i="35" s="1"/>
  <c r="H8" i="35"/>
  <c r="H9" i="35"/>
  <c r="H10" i="35"/>
  <c r="H7" i="35"/>
  <c r="H11" i="35" s="1"/>
  <c r="I6" i="37"/>
  <c r="J6" i="37"/>
  <c r="K6" i="37"/>
  <c r="L6" i="37"/>
  <c r="I7" i="37"/>
  <c r="J7" i="37"/>
  <c r="K7" i="37"/>
  <c r="L7" i="37"/>
  <c r="I8" i="37"/>
  <c r="J8" i="37"/>
  <c r="K8" i="37"/>
  <c r="L8" i="37"/>
  <c r="I9" i="37"/>
  <c r="J9" i="37"/>
  <c r="K9" i="37"/>
  <c r="L9" i="37"/>
  <c r="H7" i="37"/>
  <c r="H8" i="37"/>
  <c r="H9" i="37"/>
  <c r="H6" i="37"/>
  <c r="L84" i="35"/>
  <c r="K84" i="35"/>
  <c r="J84" i="35"/>
  <c r="I84" i="35"/>
  <c r="H84" i="35"/>
  <c r="I59" i="35"/>
  <c r="I35" i="35"/>
  <c r="K11" i="35"/>
  <c r="J11" i="35"/>
  <c r="I11" i="35"/>
  <c r="L4" i="35"/>
  <c r="K4" i="35"/>
  <c r="J4" i="35"/>
  <c r="I4" i="35"/>
  <c r="H4" i="35"/>
  <c r="L78" i="37"/>
  <c r="L79" i="37"/>
  <c r="L80" i="37"/>
  <c r="L81" i="37"/>
  <c r="L83" i="37"/>
  <c r="K78" i="37"/>
  <c r="K79" i="37"/>
  <c r="K80" i="37"/>
  <c r="K83" i="37" s="1"/>
  <c r="K81" i="37"/>
  <c r="J78" i="37"/>
  <c r="J79" i="37"/>
  <c r="J83" i="37" s="1"/>
  <c r="J80" i="37"/>
  <c r="J81" i="37"/>
  <c r="I78" i="37"/>
  <c r="I79" i="37"/>
  <c r="I80" i="37"/>
  <c r="I81" i="37"/>
  <c r="I83" i="37"/>
  <c r="H78" i="37"/>
  <c r="H79" i="37"/>
  <c r="H80" i="37"/>
  <c r="H81" i="37"/>
  <c r="H83" i="37" s="1"/>
  <c r="L10" i="37"/>
  <c r="K10" i="37"/>
  <c r="J10" i="37"/>
  <c r="I10" i="37"/>
  <c r="H10" i="37"/>
  <c r="L3" i="37"/>
  <c r="K3" i="37"/>
  <c r="J3" i="37"/>
  <c r="I3" i="37"/>
  <c r="H3" i="37"/>
  <c r="I36" i="39"/>
  <c r="I79" i="38" s="1"/>
  <c r="I42" i="39"/>
  <c r="I48" i="39"/>
  <c r="I54" i="39"/>
  <c r="I60" i="39"/>
  <c r="I66" i="39"/>
  <c r="I72" i="39"/>
  <c r="J36" i="39"/>
  <c r="J79" i="38" s="1"/>
  <c r="J42" i="39"/>
  <c r="J48" i="39"/>
  <c r="J54" i="39"/>
  <c r="J60" i="39"/>
  <c r="J66" i="39"/>
  <c r="J72" i="39"/>
  <c r="K36" i="39"/>
  <c r="K79" i="38" s="1"/>
  <c r="K42" i="39"/>
  <c r="K48" i="39"/>
  <c r="K54" i="39"/>
  <c r="K60" i="39"/>
  <c r="K66" i="39"/>
  <c r="K72" i="39"/>
  <c r="L36" i="39"/>
  <c r="L79" i="38" s="1"/>
  <c r="L42" i="39"/>
  <c r="L48" i="39"/>
  <c r="L54" i="39"/>
  <c r="L60" i="39"/>
  <c r="L66" i="39"/>
  <c r="L72" i="39"/>
  <c r="I37" i="39"/>
  <c r="I80" i="38" s="1"/>
  <c r="I43" i="39"/>
  <c r="I49" i="39"/>
  <c r="I55" i="39"/>
  <c r="I61" i="39"/>
  <c r="I67" i="39"/>
  <c r="I73" i="39"/>
  <c r="J37" i="39"/>
  <c r="J80" i="38" s="1"/>
  <c r="J43" i="39"/>
  <c r="J49" i="39"/>
  <c r="J55" i="39"/>
  <c r="J61" i="39"/>
  <c r="J67" i="39"/>
  <c r="J73" i="39"/>
  <c r="K37" i="39"/>
  <c r="K80" i="38" s="1"/>
  <c r="K43" i="39"/>
  <c r="K49" i="39"/>
  <c r="K55" i="39"/>
  <c r="K61" i="39"/>
  <c r="K67" i="39"/>
  <c r="K73" i="39"/>
  <c r="L37" i="39"/>
  <c r="L80" i="38" s="1"/>
  <c r="L43" i="39"/>
  <c r="L49" i="39"/>
  <c r="L55" i="39"/>
  <c r="L61" i="39"/>
  <c r="L67" i="39"/>
  <c r="L73" i="39"/>
  <c r="I38" i="39"/>
  <c r="I81" i="38" s="1"/>
  <c r="I44" i="39"/>
  <c r="I50" i="39"/>
  <c r="I56" i="39"/>
  <c r="I62" i="39"/>
  <c r="I68" i="39"/>
  <c r="I74" i="39"/>
  <c r="J38" i="39"/>
  <c r="J81" i="38" s="1"/>
  <c r="J44" i="39"/>
  <c r="J50" i="39"/>
  <c r="J56" i="39"/>
  <c r="J62" i="39"/>
  <c r="J68" i="39"/>
  <c r="J74" i="39"/>
  <c r="K38" i="39"/>
  <c r="K81" i="38" s="1"/>
  <c r="K44" i="39"/>
  <c r="K50" i="39"/>
  <c r="K56" i="39"/>
  <c r="K62" i="39"/>
  <c r="K68" i="39"/>
  <c r="K74" i="39"/>
  <c r="L38" i="39"/>
  <c r="L81" i="38" s="1"/>
  <c r="L44" i="39"/>
  <c r="L50" i="39"/>
  <c r="L56" i="39"/>
  <c r="L62" i="39"/>
  <c r="L68" i="39"/>
  <c r="L74" i="39"/>
  <c r="I39" i="39"/>
  <c r="I82" i="38" s="1"/>
  <c r="I45" i="39"/>
  <c r="I51" i="39"/>
  <c r="I57" i="39"/>
  <c r="I63" i="39"/>
  <c r="I69" i="39"/>
  <c r="I75" i="39"/>
  <c r="J39" i="39"/>
  <c r="J82" i="38" s="1"/>
  <c r="J45" i="39"/>
  <c r="J51" i="39"/>
  <c r="J57" i="39"/>
  <c r="J63" i="39"/>
  <c r="J69" i="39"/>
  <c r="J75" i="39"/>
  <c r="K39" i="39"/>
  <c r="K82" i="38" s="1"/>
  <c r="K45" i="39"/>
  <c r="K51" i="39"/>
  <c r="K57" i="39"/>
  <c r="K63" i="39"/>
  <c r="K69" i="39"/>
  <c r="K75" i="39"/>
  <c r="L39" i="39"/>
  <c r="L82" i="38" s="1"/>
  <c r="L45" i="39"/>
  <c r="L51" i="39"/>
  <c r="L57" i="39"/>
  <c r="L63" i="39"/>
  <c r="L69" i="39"/>
  <c r="L75" i="39"/>
  <c r="H37" i="39"/>
  <c r="H80" i="38" s="1"/>
  <c r="H43" i="39"/>
  <c r="H49" i="39"/>
  <c r="H55" i="39"/>
  <c r="H61" i="39"/>
  <c r="H67" i="39"/>
  <c r="H73" i="39"/>
  <c r="H38" i="39"/>
  <c r="H81" i="38" s="1"/>
  <c r="H44" i="39"/>
  <c r="H50" i="39"/>
  <c r="H56" i="39"/>
  <c r="H62" i="39"/>
  <c r="H68" i="39"/>
  <c r="H74" i="39"/>
  <c r="H39" i="39"/>
  <c r="H82" i="38" s="1"/>
  <c r="H45" i="39"/>
  <c r="H51" i="39"/>
  <c r="H57" i="39"/>
  <c r="H63" i="39"/>
  <c r="H69" i="39"/>
  <c r="H75" i="39"/>
  <c r="H36" i="39"/>
  <c r="H79" i="38" s="1"/>
  <c r="H42" i="39"/>
  <c r="H46" i="39" s="1"/>
  <c r="H48" i="39"/>
  <c r="H54" i="39"/>
  <c r="H58" i="39" s="1"/>
  <c r="H60" i="39"/>
  <c r="H66" i="39"/>
  <c r="H70" i="39" s="1"/>
  <c r="H72" i="39"/>
  <c r="H40" i="39"/>
  <c r="H37" i="38"/>
  <c r="H52" i="39"/>
  <c r="H49" i="38"/>
  <c r="H64" i="39"/>
  <c r="H61" i="38"/>
  <c r="I76" i="39"/>
  <c r="I73" i="38"/>
  <c r="J76" i="39"/>
  <c r="J73" i="38"/>
  <c r="K76" i="39"/>
  <c r="K74" i="38" s="1"/>
  <c r="K73" i="38"/>
  <c r="L76" i="39"/>
  <c r="L73" i="38"/>
  <c r="I74" i="38"/>
  <c r="J74" i="38"/>
  <c r="L74" i="38"/>
  <c r="I75" i="38"/>
  <c r="J75" i="38"/>
  <c r="L75" i="38"/>
  <c r="I76" i="38"/>
  <c r="J76" i="38"/>
  <c r="L76" i="38"/>
  <c r="H76" i="39"/>
  <c r="H75" i="38" s="1"/>
  <c r="H74" i="38"/>
  <c r="H73" i="38"/>
  <c r="I70" i="39"/>
  <c r="I67" i="38" s="1"/>
  <c r="I71" i="38" s="1"/>
  <c r="J70" i="39"/>
  <c r="J68" i="38" s="1"/>
  <c r="J67" i="38"/>
  <c r="K70" i="39"/>
  <c r="K67" i="38" s="1"/>
  <c r="L70" i="39"/>
  <c r="L67" i="38"/>
  <c r="I68" i="38"/>
  <c r="L68" i="38"/>
  <c r="I69" i="38"/>
  <c r="L69" i="38"/>
  <c r="I70" i="38"/>
  <c r="L70" i="38"/>
  <c r="I64" i="39"/>
  <c r="I61" i="38"/>
  <c r="J64" i="39"/>
  <c r="J61" i="38"/>
  <c r="K64" i="39"/>
  <c r="K62" i="38" s="1"/>
  <c r="K61" i="38"/>
  <c r="L64" i="39"/>
  <c r="L61" i="38"/>
  <c r="I62" i="38"/>
  <c r="J62" i="38"/>
  <c r="L62" i="38"/>
  <c r="I63" i="38"/>
  <c r="J63" i="38"/>
  <c r="L63" i="38"/>
  <c r="I64" i="38"/>
  <c r="J64" i="38"/>
  <c r="L64" i="38"/>
  <c r="H62" i="38"/>
  <c r="H63" i="38"/>
  <c r="H64" i="38"/>
  <c r="I52" i="39"/>
  <c r="I49" i="38"/>
  <c r="J52" i="39"/>
  <c r="J49" i="38" s="1"/>
  <c r="K52" i="39"/>
  <c r="K49" i="38"/>
  <c r="L52" i="39"/>
  <c r="L49" i="38" s="1"/>
  <c r="I50" i="38"/>
  <c r="K50" i="38"/>
  <c r="I51" i="38"/>
  <c r="K51" i="38"/>
  <c r="I52" i="38"/>
  <c r="K52" i="38"/>
  <c r="H50" i="38"/>
  <c r="H51" i="38"/>
  <c r="H52" i="38"/>
  <c r="I46" i="39"/>
  <c r="I43" i="38"/>
  <c r="J46" i="39"/>
  <c r="J44" i="38" s="1"/>
  <c r="J43" i="38"/>
  <c r="K46" i="39"/>
  <c r="K43" i="38"/>
  <c r="L46" i="39"/>
  <c r="L43" i="38"/>
  <c r="I44" i="38"/>
  <c r="K44" i="38"/>
  <c r="L44" i="38"/>
  <c r="I45" i="38"/>
  <c r="K45" i="38"/>
  <c r="L45" i="38"/>
  <c r="I46" i="38"/>
  <c r="K46" i="38"/>
  <c r="L46" i="38"/>
  <c r="I40" i="39"/>
  <c r="I37" i="38" s="1"/>
  <c r="I41" i="38" s="1"/>
  <c r="J40" i="39"/>
  <c r="J38" i="38" s="1"/>
  <c r="J37" i="38"/>
  <c r="K40" i="39"/>
  <c r="K37" i="38" s="1"/>
  <c r="L40" i="39"/>
  <c r="L37" i="38"/>
  <c r="I38" i="38"/>
  <c r="L38" i="38"/>
  <c r="I39" i="38"/>
  <c r="L39" i="38"/>
  <c r="I40" i="38"/>
  <c r="L40" i="38"/>
  <c r="H38" i="38"/>
  <c r="H39" i="38"/>
  <c r="H40" i="38"/>
  <c r="I33" i="38"/>
  <c r="I27" i="38"/>
  <c r="L27" i="38"/>
  <c r="H27" i="38"/>
  <c r="I21" i="38"/>
  <c r="J21" i="38"/>
  <c r="K21" i="38"/>
  <c r="J15" i="38"/>
  <c r="L15" i="38"/>
  <c r="H15" i="38"/>
  <c r="I7" i="38"/>
  <c r="J7" i="38"/>
  <c r="K7" i="38"/>
  <c r="L7" i="38"/>
  <c r="I8" i="38"/>
  <c r="J8" i="38"/>
  <c r="K8" i="38"/>
  <c r="L8" i="38"/>
  <c r="I9" i="38"/>
  <c r="J9" i="38"/>
  <c r="K9" i="38"/>
  <c r="L9" i="38"/>
  <c r="I10" i="38"/>
  <c r="J10" i="38"/>
  <c r="K10" i="38"/>
  <c r="L10" i="38"/>
  <c r="H8" i="38"/>
  <c r="H9" i="38"/>
  <c r="H10" i="38"/>
  <c r="H11" i="38" s="1"/>
  <c r="H7" i="38"/>
  <c r="I6" i="39"/>
  <c r="J6" i="39"/>
  <c r="K6" i="39"/>
  <c r="L6" i="39"/>
  <c r="I7" i="39"/>
  <c r="J7" i="39"/>
  <c r="K7" i="39"/>
  <c r="L7" i="39"/>
  <c r="I8" i="39"/>
  <c r="J8" i="39"/>
  <c r="K8" i="39"/>
  <c r="L8" i="39"/>
  <c r="I9" i="39"/>
  <c r="J9" i="39"/>
  <c r="K9" i="39"/>
  <c r="L9" i="39"/>
  <c r="H7" i="39"/>
  <c r="H8" i="39"/>
  <c r="H9" i="39"/>
  <c r="H6" i="39"/>
  <c r="L77" i="38"/>
  <c r="J77" i="38"/>
  <c r="I77" i="38"/>
  <c r="L71" i="38"/>
  <c r="L65" i="38"/>
  <c r="J65" i="38"/>
  <c r="I65" i="38"/>
  <c r="H65" i="38"/>
  <c r="K53" i="38"/>
  <c r="I53" i="38"/>
  <c r="H53" i="38"/>
  <c r="L47" i="38"/>
  <c r="K47" i="38"/>
  <c r="I47" i="38"/>
  <c r="L41" i="38"/>
  <c r="H41" i="38"/>
  <c r="L11" i="38"/>
  <c r="K11" i="38"/>
  <c r="J11" i="38"/>
  <c r="I11" i="38"/>
  <c r="L4" i="38"/>
  <c r="K4" i="38"/>
  <c r="J4" i="38"/>
  <c r="I4" i="38"/>
  <c r="H4" i="38"/>
  <c r="L78" i="39"/>
  <c r="L79" i="39"/>
  <c r="L80" i="39"/>
  <c r="L81" i="39"/>
  <c r="L83" i="39"/>
  <c r="K78" i="39"/>
  <c r="K79" i="39"/>
  <c r="K80" i="39"/>
  <c r="K83" i="39" s="1"/>
  <c r="K81" i="39"/>
  <c r="J78" i="39"/>
  <c r="J79" i="39"/>
  <c r="J83" i="39" s="1"/>
  <c r="J80" i="39"/>
  <c r="J81" i="39"/>
  <c r="I78" i="39"/>
  <c r="I79" i="39"/>
  <c r="I83" i="39" s="1"/>
  <c r="I80" i="39"/>
  <c r="I81" i="39"/>
  <c r="H78" i="39"/>
  <c r="H79" i="39"/>
  <c r="H80" i="39"/>
  <c r="H81" i="39"/>
  <c r="H83" i="39"/>
  <c r="L58" i="39"/>
  <c r="K58" i="39"/>
  <c r="J58" i="39"/>
  <c r="I58" i="39"/>
  <c r="L10" i="39"/>
  <c r="K10" i="39"/>
  <c r="J10" i="39"/>
  <c r="I10" i="39"/>
  <c r="H10" i="39"/>
  <c r="L3" i="39"/>
  <c r="K3" i="39"/>
  <c r="J3" i="39"/>
  <c r="I3" i="39"/>
  <c r="H3" i="39"/>
  <c r="C303" i="17"/>
  <c r="D303" i="17"/>
  <c r="E303" i="17"/>
  <c r="F303" i="17"/>
  <c r="C304" i="17"/>
  <c r="D304" i="17"/>
  <c r="E304" i="17"/>
  <c r="F304" i="17"/>
  <c r="C305" i="17"/>
  <c r="D305" i="17"/>
  <c r="E305" i="17"/>
  <c r="F305" i="17"/>
  <c r="C306" i="17"/>
  <c r="D306" i="17"/>
  <c r="E306" i="17"/>
  <c r="F306" i="17"/>
  <c r="C307" i="17"/>
  <c r="D307" i="17"/>
  <c r="E307" i="17"/>
  <c r="F307" i="17"/>
  <c r="C308" i="17"/>
  <c r="D308" i="17"/>
  <c r="E308" i="17"/>
  <c r="F308" i="17"/>
  <c r="C309" i="17"/>
  <c r="D309" i="17"/>
  <c r="E309" i="17"/>
  <c r="F309" i="17"/>
  <c r="C310" i="17"/>
  <c r="D310" i="17"/>
  <c r="E310" i="17"/>
  <c r="F310" i="17"/>
  <c r="C311" i="17"/>
  <c r="D311" i="17"/>
  <c r="E311" i="17"/>
  <c r="F311" i="17"/>
  <c r="C312" i="17"/>
  <c r="D312" i="17"/>
  <c r="E312" i="17"/>
  <c r="F312" i="17"/>
  <c r="C313" i="17"/>
  <c r="D313" i="17"/>
  <c r="E313" i="17"/>
  <c r="F313" i="17"/>
  <c r="C314" i="17"/>
  <c r="D314" i="17"/>
  <c r="E314" i="17"/>
  <c r="F314" i="17"/>
  <c r="D302" i="17"/>
  <c r="E302" i="17"/>
  <c r="F302" i="17"/>
  <c r="C302" i="17"/>
  <c r="C322" i="17"/>
  <c r="D322" i="17"/>
  <c r="E322" i="17"/>
  <c r="F322" i="17"/>
  <c r="C323" i="17"/>
  <c r="D323" i="17"/>
  <c r="E323" i="17"/>
  <c r="F323" i="17"/>
  <c r="C324" i="17"/>
  <c r="D324" i="17"/>
  <c r="E324" i="17"/>
  <c r="F324" i="17"/>
  <c r="C325" i="17"/>
  <c r="D325" i="17"/>
  <c r="E325" i="17"/>
  <c r="F325" i="17"/>
  <c r="C326" i="17"/>
  <c r="D326" i="17"/>
  <c r="E326" i="17"/>
  <c r="F326" i="17"/>
  <c r="C327" i="17"/>
  <c r="D327" i="17"/>
  <c r="E327" i="17"/>
  <c r="F327" i="17"/>
  <c r="C328" i="17"/>
  <c r="D328" i="17"/>
  <c r="E328" i="17"/>
  <c r="F328" i="17"/>
  <c r="C329" i="17"/>
  <c r="D329" i="17"/>
  <c r="E329" i="17"/>
  <c r="F329" i="17"/>
  <c r="C330" i="17"/>
  <c r="D330" i="17"/>
  <c r="E330" i="17"/>
  <c r="F330" i="17"/>
  <c r="C331" i="17"/>
  <c r="D331" i="17"/>
  <c r="E331" i="17"/>
  <c r="F331" i="17"/>
  <c r="C332" i="17"/>
  <c r="D332" i="17"/>
  <c r="E332" i="17"/>
  <c r="F332" i="17"/>
  <c r="C333" i="17"/>
  <c r="D333" i="17"/>
  <c r="E333" i="17"/>
  <c r="F333" i="17"/>
  <c r="C334" i="17"/>
  <c r="D334" i="17"/>
  <c r="E334" i="17"/>
  <c r="F334" i="17"/>
  <c r="D321" i="17"/>
  <c r="E321" i="17"/>
  <c r="F321" i="17"/>
  <c r="C321" i="17"/>
  <c r="D3" i="17"/>
  <c r="D43" i="17" s="1"/>
  <c r="D100" i="17" s="1"/>
  <c r="D120" i="17" s="1"/>
  <c r="D140" i="17" s="1"/>
  <c r="D160" i="17" s="1"/>
  <c r="D180" i="17" s="1"/>
  <c r="D200" i="17" s="1"/>
  <c r="D220" i="17" s="1"/>
  <c r="D240" i="17" s="1"/>
  <c r="D260" i="17" s="1"/>
  <c r="D280" i="17" s="1"/>
  <c r="D300" i="17" s="1"/>
  <c r="D319" i="17" s="1"/>
  <c r="E3" i="17"/>
  <c r="E43" i="17" s="1"/>
  <c r="E100" i="17" s="1"/>
  <c r="E120" i="17" s="1"/>
  <c r="E140" i="17" s="1"/>
  <c r="E160" i="17" s="1"/>
  <c r="E180" i="17" s="1"/>
  <c r="E200" i="17" s="1"/>
  <c r="E220" i="17" s="1"/>
  <c r="E240" i="17" s="1"/>
  <c r="E260" i="17" s="1"/>
  <c r="E280" i="17" s="1"/>
  <c r="E300" i="17" s="1"/>
  <c r="E319" i="17" s="1"/>
  <c r="F3" i="17"/>
  <c r="F43" i="17" s="1"/>
  <c r="F100" i="17" s="1"/>
  <c r="F120" i="17" s="1"/>
  <c r="F140" i="17" s="1"/>
  <c r="F160" i="17" s="1"/>
  <c r="F180" i="17" s="1"/>
  <c r="F200" i="17" s="1"/>
  <c r="F220" i="17" s="1"/>
  <c r="F240" i="17" s="1"/>
  <c r="F260" i="17" s="1"/>
  <c r="F280" i="17" s="1"/>
  <c r="F300" i="17" s="1"/>
  <c r="F319" i="17" s="1"/>
  <c r="C3" i="17"/>
  <c r="C43" i="17" s="1"/>
  <c r="C100" i="17" s="1"/>
  <c r="C120" i="17" s="1"/>
  <c r="C140" i="17" s="1"/>
  <c r="C160" i="17" s="1"/>
  <c r="C180" i="17" s="1"/>
  <c r="C200" i="17" s="1"/>
  <c r="C220" i="17" s="1"/>
  <c r="C240" i="17" s="1"/>
  <c r="C260" i="17" s="1"/>
  <c r="C280" i="17" s="1"/>
  <c r="C300" i="17" s="1"/>
  <c r="C319" i="17" s="1"/>
  <c r="I65" i="17"/>
  <c r="J65" i="17"/>
  <c r="K65" i="17"/>
  <c r="H65" i="17"/>
  <c r="J36" i="11"/>
  <c r="J15" i="11"/>
  <c r="D22" i="10"/>
  <c r="D20" i="10"/>
  <c r="D10" i="10"/>
  <c r="D7" i="10"/>
  <c r="C283" i="17"/>
  <c r="D283" i="17"/>
  <c r="E283" i="17"/>
  <c r="F283" i="17"/>
  <c r="C284" i="17"/>
  <c r="D284" i="17"/>
  <c r="E284" i="17"/>
  <c r="F284" i="17"/>
  <c r="C285" i="17"/>
  <c r="D285" i="17"/>
  <c r="E285" i="17"/>
  <c r="F285" i="17"/>
  <c r="C286" i="17"/>
  <c r="D286" i="17"/>
  <c r="E286" i="17"/>
  <c r="F286" i="17"/>
  <c r="C287" i="17"/>
  <c r="D287" i="17"/>
  <c r="E287" i="17"/>
  <c r="F287" i="17"/>
  <c r="C288" i="17"/>
  <c r="D288" i="17"/>
  <c r="E288" i="17"/>
  <c r="F288" i="17"/>
  <c r="C289" i="17"/>
  <c r="D289" i="17"/>
  <c r="E289" i="17"/>
  <c r="F289" i="17"/>
  <c r="C290" i="17"/>
  <c r="D290" i="17"/>
  <c r="E290" i="17"/>
  <c r="F290" i="17"/>
  <c r="C291" i="17"/>
  <c r="D291" i="17"/>
  <c r="E291" i="17"/>
  <c r="F291" i="17"/>
  <c r="C292" i="17"/>
  <c r="D292" i="17"/>
  <c r="E292" i="17"/>
  <c r="F292" i="17"/>
  <c r="C293" i="17"/>
  <c r="D293" i="17"/>
  <c r="E293" i="17"/>
  <c r="F293" i="17"/>
  <c r="C294" i="17"/>
  <c r="D294" i="17"/>
  <c r="E294" i="17"/>
  <c r="F294" i="17"/>
  <c r="C295" i="17"/>
  <c r="D295" i="17"/>
  <c r="E295" i="17"/>
  <c r="F295" i="17"/>
  <c r="D282" i="17"/>
  <c r="E282" i="17"/>
  <c r="F282" i="17"/>
  <c r="C282" i="17"/>
  <c r="C263" i="17"/>
  <c r="D263" i="17"/>
  <c r="E263" i="17"/>
  <c r="F263" i="17"/>
  <c r="C264" i="17"/>
  <c r="D264" i="17"/>
  <c r="E264" i="17"/>
  <c r="F264" i="17"/>
  <c r="C265" i="17"/>
  <c r="D265" i="17"/>
  <c r="E265" i="17"/>
  <c r="F265" i="17"/>
  <c r="C266" i="17"/>
  <c r="D266" i="17"/>
  <c r="E266" i="17"/>
  <c r="F266" i="17"/>
  <c r="C267" i="17"/>
  <c r="D267" i="17"/>
  <c r="E267" i="17"/>
  <c r="F267" i="17"/>
  <c r="C268" i="17"/>
  <c r="D268" i="17"/>
  <c r="E268" i="17"/>
  <c r="F268" i="17"/>
  <c r="C269" i="17"/>
  <c r="D269" i="17"/>
  <c r="E269" i="17"/>
  <c r="F269" i="17"/>
  <c r="C270" i="17"/>
  <c r="D270" i="17"/>
  <c r="E270" i="17"/>
  <c r="F270" i="17"/>
  <c r="C271" i="17"/>
  <c r="D271" i="17"/>
  <c r="E271" i="17"/>
  <c r="F271" i="17"/>
  <c r="C272" i="17"/>
  <c r="D272" i="17"/>
  <c r="E272" i="17"/>
  <c r="F272" i="17"/>
  <c r="C273" i="17"/>
  <c r="D273" i="17"/>
  <c r="E273" i="17"/>
  <c r="F273" i="17"/>
  <c r="C274" i="17"/>
  <c r="D274" i="17"/>
  <c r="E274" i="17"/>
  <c r="F274" i="17"/>
  <c r="C275" i="17"/>
  <c r="D275" i="17"/>
  <c r="E275" i="17"/>
  <c r="F275" i="17"/>
  <c r="D262" i="17"/>
  <c r="E262" i="17"/>
  <c r="F262" i="17"/>
  <c r="C262" i="17"/>
  <c r="C243" i="17"/>
  <c r="D243" i="17"/>
  <c r="E243" i="17"/>
  <c r="F243" i="17"/>
  <c r="C244" i="17"/>
  <c r="D244" i="17"/>
  <c r="E244" i="17"/>
  <c r="F244" i="17"/>
  <c r="C245" i="17"/>
  <c r="D245" i="17"/>
  <c r="E245" i="17"/>
  <c r="F245" i="17"/>
  <c r="C246" i="17"/>
  <c r="D246" i="17"/>
  <c r="E246" i="17"/>
  <c r="F246" i="17"/>
  <c r="C247" i="17"/>
  <c r="D247" i="17"/>
  <c r="E247" i="17"/>
  <c r="F247" i="17"/>
  <c r="C248" i="17"/>
  <c r="D248" i="17"/>
  <c r="E248" i="17"/>
  <c r="F248" i="17"/>
  <c r="C249" i="17"/>
  <c r="D249" i="17"/>
  <c r="E249" i="17"/>
  <c r="F249" i="17"/>
  <c r="C250" i="17"/>
  <c r="D250" i="17"/>
  <c r="E250" i="17"/>
  <c r="F250" i="17"/>
  <c r="C251" i="17"/>
  <c r="D251" i="17"/>
  <c r="E251" i="17"/>
  <c r="F251" i="17"/>
  <c r="C252" i="17"/>
  <c r="D252" i="17"/>
  <c r="E252" i="17"/>
  <c r="F252" i="17"/>
  <c r="C253" i="17"/>
  <c r="D253" i="17"/>
  <c r="E253" i="17"/>
  <c r="F253" i="17"/>
  <c r="C254" i="17"/>
  <c r="D254" i="17"/>
  <c r="E254" i="17"/>
  <c r="F254" i="17"/>
  <c r="C255" i="17"/>
  <c r="D255" i="17"/>
  <c r="E255" i="17"/>
  <c r="F255" i="17"/>
  <c r="D242" i="17"/>
  <c r="E242" i="17"/>
  <c r="F242" i="17"/>
  <c r="C242" i="17"/>
  <c r="C223" i="17"/>
  <c r="D223" i="17"/>
  <c r="E223" i="17"/>
  <c r="F223" i="17"/>
  <c r="C224" i="17"/>
  <c r="D224" i="17"/>
  <c r="E224" i="17"/>
  <c r="F224" i="17"/>
  <c r="C225" i="17"/>
  <c r="D225" i="17"/>
  <c r="E225" i="17"/>
  <c r="F225" i="17"/>
  <c r="C226" i="17"/>
  <c r="D226" i="17"/>
  <c r="E226" i="17"/>
  <c r="F226" i="17"/>
  <c r="C227" i="17"/>
  <c r="D227" i="17"/>
  <c r="E227" i="17"/>
  <c r="F227" i="17"/>
  <c r="C228" i="17"/>
  <c r="D228" i="17"/>
  <c r="E228" i="17"/>
  <c r="F228" i="17"/>
  <c r="C229" i="17"/>
  <c r="D229" i="17"/>
  <c r="E229" i="17"/>
  <c r="F229" i="17"/>
  <c r="C230" i="17"/>
  <c r="D230" i="17"/>
  <c r="E230" i="17"/>
  <c r="F230" i="17"/>
  <c r="C231" i="17"/>
  <c r="D231" i="17"/>
  <c r="E231" i="17"/>
  <c r="F231" i="17"/>
  <c r="C232" i="17"/>
  <c r="D232" i="17"/>
  <c r="E232" i="17"/>
  <c r="F232" i="17"/>
  <c r="C233" i="17"/>
  <c r="D233" i="17"/>
  <c r="E233" i="17"/>
  <c r="F233" i="17"/>
  <c r="C234" i="17"/>
  <c r="D234" i="17"/>
  <c r="E234" i="17"/>
  <c r="F234" i="17"/>
  <c r="C235" i="17"/>
  <c r="D235" i="17"/>
  <c r="E235" i="17"/>
  <c r="F235" i="17"/>
  <c r="D222" i="17"/>
  <c r="E222" i="17"/>
  <c r="F222" i="17"/>
  <c r="C222" i="17"/>
  <c r="C203" i="17"/>
  <c r="D203" i="17"/>
  <c r="E203" i="17"/>
  <c r="F203" i="17"/>
  <c r="C204" i="17"/>
  <c r="D204" i="17"/>
  <c r="E204" i="17"/>
  <c r="F204" i="17"/>
  <c r="C205" i="17"/>
  <c r="D205" i="17"/>
  <c r="E205" i="17"/>
  <c r="F205" i="17"/>
  <c r="C206" i="17"/>
  <c r="D206" i="17"/>
  <c r="E206" i="17"/>
  <c r="F206" i="17"/>
  <c r="C207" i="17"/>
  <c r="D207" i="17"/>
  <c r="E207" i="17"/>
  <c r="F207" i="17"/>
  <c r="C208" i="17"/>
  <c r="D208" i="17"/>
  <c r="E208" i="17"/>
  <c r="F208" i="17"/>
  <c r="C209" i="17"/>
  <c r="D209" i="17"/>
  <c r="E209" i="17"/>
  <c r="F209" i="17"/>
  <c r="C210" i="17"/>
  <c r="D210" i="17"/>
  <c r="E210" i="17"/>
  <c r="F210" i="17"/>
  <c r="C211" i="17"/>
  <c r="D211" i="17"/>
  <c r="E211" i="17"/>
  <c r="F211" i="17"/>
  <c r="C212" i="17"/>
  <c r="D212" i="17"/>
  <c r="E212" i="17"/>
  <c r="F212" i="17"/>
  <c r="C213" i="17"/>
  <c r="D213" i="17"/>
  <c r="E213" i="17"/>
  <c r="F213" i="17"/>
  <c r="C214" i="17"/>
  <c r="D214" i="17"/>
  <c r="E214" i="17"/>
  <c r="F214" i="17"/>
  <c r="C215" i="17"/>
  <c r="D215" i="17"/>
  <c r="E215" i="17"/>
  <c r="F215" i="17"/>
  <c r="D202" i="17"/>
  <c r="E202" i="17"/>
  <c r="F202" i="17"/>
  <c r="C202" i="17"/>
  <c r="C183" i="17"/>
  <c r="D183" i="17"/>
  <c r="E183" i="17"/>
  <c r="F183" i="17"/>
  <c r="C184" i="17"/>
  <c r="D184" i="17"/>
  <c r="E184" i="17"/>
  <c r="F184" i="17"/>
  <c r="C185" i="17"/>
  <c r="D185" i="17"/>
  <c r="E185" i="17"/>
  <c r="F185" i="17"/>
  <c r="C186" i="17"/>
  <c r="D186" i="17"/>
  <c r="E186" i="17"/>
  <c r="F186" i="17"/>
  <c r="C187" i="17"/>
  <c r="D187" i="17"/>
  <c r="E187" i="17"/>
  <c r="F187" i="17"/>
  <c r="C188" i="17"/>
  <c r="D188" i="17"/>
  <c r="E188" i="17"/>
  <c r="F188" i="17"/>
  <c r="C189" i="17"/>
  <c r="D189" i="17"/>
  <c r="E189" i="17"/>
  <c r="F189" i="17"/>
  <c r="C190" i="17"/>
  <c r="D190" i="17"/>
  <c r="E190" i="17"/>
  <c r="F190" i="17"/>
  <c r="C191" i="17"/>
  <c r="D191" i="17"/>
  <c r="E191" i="17"/>
  <c r="F191" i="17"/>
  <c r="C192" i="17"/>
  <c r="D192" i="17"/>
  <c r="E192" i="17"/>
  <c r="F192" i="17"/>
  <c r="C193" i="17"/>
  <c r="D193" i="17"/>
  <c r="E193" i="17"/>
  <c r="F193" i="17"/>
  <c r="C194" i="17"/>
  <c r="D194" i="17"/>
  <c r="E194" i="17"/>
  <c r="F194" i="17"/>
  <c r="C195" i="17"/>
  <c r="D195" i="17"/>
  <c r="E195" i="17"/>
  <c r="F195" i="17"/>
  <c r="D182" i="17"/>
  <c r="E182" i="17"/>
  <c r="F182" i="17"/>
  <c r="C182" i="17"/>
  <c r="C163" i="17"/>
  <c r="D163" i="17"/>
  <c r="E163" i="17"/>
  <c r="F163" i="17"/>
  <c r="C164" i="17"/>
  <c r="D164" i="17"/>
  <c r="E164" i="17"/>
  <c r="F164" i="17"/>
  <c r="C165" i="17"/>
  <c r="D165" i="17"/>
  <c r="E165" i="17"/>
  <c r="F165" i="17"/>
  <c r="C166" i="17"/>
  <c r="D166" i="17"/>
  <c r="E166" i="17"/>
  <c r="F166" i="17"/>
  <c r="C167" i="17"/>
  <c r="D167" i="17"/>
  <c r="E167" i="17"/>
  <c r="F167" i="17"/>
  <c r="C168" i="17"/>
  <c r="D168" i="17"/>
  <c r="E168" i="17"/>
  <c r="F168" i="17"/>
  <c r="C169" i="17"/>
  <c r="D169" i="17"/>
  <c r="E169" i="17"/>
  <c r="F169" i="17"/>
  <c r="C170" i="17"/>
  <c r="D170" i="17"/>
  <c r="E170" i="17"/>
  <c r="F170" i="17"/>
  <c r="C171" i="17"/>
  <c r="D171" i="17"/>
  <c r="E171" i="17"/>
  <c r="F171" i="17"/>
  <c r="C172" i="17"/>
  <c r="D172" i="17"/>
  <c r="E172" i="17"/>
  <c r="F172" i="17"/>
  <c r="C173" i="17"/>
  <c r="D173" i="17"/>
  <c r="E173" i="17"/>
  <c r="F173" i="17"/>
  <c r="C174" i="17"/>
  <c r="D174" i="17"/>
  <c r="E174" i="17"/>
  <c r="F174" i="17"/>
  <c r="C175" i="17"/>
  <c r="D175" i="17"/>
  <c r="E175" i="17"/>
  <c r="F175" i="17"/>
  <c r="D162" i="17"/>
  <c r="E162" i="17"/>
  <c r="F162" i="17"/>
  <c r="C162" i="17"/>
  <c r="C143" i="17"/>
  <c r="D143" i="17"/>
  <c r="E143" i="17"/>
  <c r="F143" i="17"/>
  <c r="C144" i="17"/>
  <c r="D144" i="17"/>
  <c r="E144" i="17"/>
  <c r="F144" i="17"/>
  <c r="C145" i="17"/>
  <c r="D145" i="17"/>
  <c r="E145" i="17"/>
  <c r="F145" i="17"/>
  <c r="C146" i="17"/>
  <c r="D146" i="17"/>
  <c r="E146" i="17"/>
  <c r="F146" i="17"/>
  <c r="C147" i="17"/>
  <c r="D147" i="17"/>
  <c r="E147" i="17"/>
  <c r="F147" i="17"/>
  <c r="C148" i="17"/>
  <c r="D148" i="17"/>
  <c r="E148" i="17"/>
  <c r="F148" i="17"/>
  <c r="C149" i="17"/>
  <c r="D149" i="17"/>
  <c r="E149" i="17"/>
  <c r="F149" i="17"/>
  <c r="C150" i="17"/>
  <c r="D150" i="17"/>
  <c r="E150" i="17"/>
  <c r="F150" i="17"/>
  <c r="C151" i="17"/>
  <c r="D151" i="17"/>
  <c r="E151" i="17"/>
  <c r="F151" i="17"/>
  <c r="C152" i="17"/>
  <c r="D152" i="17"/>
  <c r="E152" i="17"/>
  <c r="F152" i="17"/>
  <c r="C153" i="17"/>
  <c r="D153" i="17"/>
  <c r="E153" i="17"/>
  <c r="F153" i="17"/>
  <c r="C154" i="17"/>
  <c r="D154" i="17"/>
  <c r="E154" i="17"/>
  <c r="F154" i="17"/>
  <c r="C155" i="17"/>
  <c r="D155" i="17"/>
  <c r="E155" i="17"/>
  <c r="F155" i="17"/>
  <c r="D142" i="17"/>
  <c r="E142" i="17"/>
  <c r="F142" i="17"/>
  <c r="C142" i="17"/>
  <c r="C123" i="17"/>
  <c r="D123" i="17"/>
  <c r="E123" i="17"/>
  <c r="F123" i="17"/>
  <c r="C124" i="17"/>
  <c r="D124" i="17"/>
  <c r="E124" i="17"/>
  <c r="F124" i="17"/>
  <c r="C125" i="17"/>
  <c r="D125" i="17"/>
  <c r="E125" i="17"/>
  <c r="F125" i="17"/>
  <c r="C126" i="17"/>
  <c r="D126" i="17"/>
  <c r="E126" i="17"/>
  <c r="F126" i="17"/>
  <c r="C127" i="17"/>
  <c r="D127" i="17"/>
  <c r="E127" i="17"/>
  <c r="F127" i="17"/>
  <c r="C128" i="17"/>
  <c r="D128" i="17"/>
  <c r="E128" i="17"/>
  <c r="F128" i="17"/>
  <c r="C129" i="17"/>
  <c r="D129" i="17"/>
  <c r="E129" i="17"/>
  <c r="F129" i="17"/>
  <c r="C130" i="17"/>
  <c r="D130" i="17"/>
  <c r="E130" i="17"/>
  <c r="F130" i="17"/>
  <c r="C131" i="17"/>
  <c r="D131" i="17"/>
  <c r="E131" i="17"/>
  <c r="F131" i="17"/>
  <c r="C132" i="17"/>
  <c r="D132" i="17"/>
  <c r="E132" i="17"/>
  <c r="F132" i="17"/>
  <c r="C133" i="17"/>
  <c r="D133" i="17"/>
  <c r="E133" i="17"/>
  <c r="F133" i="17"/>
  <c r="C134" i="17"/>
  <c r="D134" i="17"/>
  <c r="E134" i="17"/>
  <c r="F134" i="17"/>
  <c r="C135" i="17"/>
  <c r="D135" i="17"/>
  <c r="E135" i="17"/>
  <c r="F135" i="17"/>
  <c r="D122" i="17"/>
  <c r="E122" i="17"/>
  <c r="F122" i="17"/>
  <c r="C122" i="17"/>
  <c r="C103" i="17"/>
  <c r="D103" i="17"/>
  <c r="E103" i="17"/>
  <c r="F103" i="17"/>
  <c r="C104" i="17"/>
  <c r="D104" i="17"/>
  <c r="E104" i="17"/>
  <c r="F104" i="17"/>
  <c r="C105" i="17"/>
  <c r="D105" i="17"/>
  <c r="E105" i="17"/>
  <c r="F105" i="17"/>
  <c r="C106" i="17"/>
  <c r="D106" i="17"/>
  <c r="E106" i="17"/>
  <c r="F106" i="17"/>
  <c r="C107" i="17"/>
  <c r="D107" i="17"/>
  <c r="E107" i="17"/>
  <c r="F107" i="17"/>
  <c r="C108" i="17"/>
  <c r="D108" i="17"/>
  <c r="E108" i="17"/>
  <c r="F108" i="17"/>
  <c r="C109" i="17"/>
  <c r="D109" i="17"/>
  <c r="E109" i="17"/>
  <c r="F109" i="17"/>
  <c r="C110" i="17"/>
  <c r="D110" i="17"/>
  <c r="E110" i="17"/>
  <c r="F110" i="17"/>
  <c r="C111" i="17"/>
  <c r="D111" i="17"/>
  <c r="E111" i="17"/>
  <c r="F111" i="17"/>
  <c r="C112" i="17"/>
  <c r="D112" i="17"/>
  <c r="E112" i="17"/>
  <c r="F112" i="17"/>
  <c r="C113" i="17"/>
  <c r="D113" i="17"/>
  <c r="E113" i="17"/>
  <c r="F113" i="17"/>
  <c r="C114" i="17"/>
  <c r="D114" i="17"/>
  <c r="E114" i="17"/>
  <c r="F114" i="17"/>
  <c r="C115" i="17"/>
  <c r="D115" i="17"/>
  <c r="E115" i="17"/>
  <c r="F115" i="17"/>
  <c r="D102" i="17"/>
  <c r="E102" i="17"/>
  <c r="F102" i="17"/>
  <c r="C102" i="17"/>
  <c r="C84" i="17"/>
  <c r="D84" i="17"/>
  <c r="E84" i="17"/>
  <c r="F84" i="17"/>
  <c r="C85" i="17"/>
  <c r="D85" i="17"/>
  <c r="E85" i="17"/>
  <c r="F85" i="17"/>
  <c r="C86" i="17"/>
  <c r="D86" i="17"/>
  <c r="E86" i="17"/>
  <c r="F86" i="17"/>
  <c r="C87" i="17"/>
  <c r="D87" i="17"/>
  <c r="E87" i="17"/>
  <c r="F87" i="17"/>
  <c r="C88" i="17"/>
  <c r="D88" i="17"/>
  <c r="E88" i="17"/>
  <c r="F88" i="17"/>
  <c r="C89" i="17"/>
  <c r="D89" i="17"/>
  <c r="E89" i="17"/>
  <c r="F89" i="17"/>
  <c r="C90" i="17"/>
  <c r="D90" i="17"/>
  <c r="E90" i="17"/>
  <c r="F90" i="17"/>
  <c r="C91" i="17"/>
  <c r="D91" i="17"/>
  <c r="E91" i="17"/>
  <c r="F91" i="17"/>
  <c r="C92" i="17"/>
  <c r="D92" i="17"/>
  <c r="E92" i="17"/>
  <c r="F92" i="17"/>
  <c r="C93" i="17"/>
  <c r="D93" i="17"/>
  <c r="E93" i="17"/>
  <c r="F93" i="17"/>
  <c r="C94" i="17"/>
  <c r="D94" i="17"/>
  <c r="E94" i="17"/>
  <c r="F94" i="17"/>
  <c r="C95" i="17"/>
  <c r="D95" i="17"/>
  <c r="E95" i="17"/>
  <c r="F95" i="17"/>
  <c r="C96" i="17"/>
  <c r="D96" i="17"/>
  <c r="E96" i="17"/>
  <c r="F96" i="17"/>
  <c r="D62" i="17"/>
  <c r="D81" i="17" s="1"/>
  <c r="E62" i="17"/>
  <c r="E81" i="17"/>
  <c r="F62" i="17"/>
  <c r="F81" i="17" s="1"/>
  <c r="C62" i="17"/>
  <c r="C81" i="17"/>
  <c r="D83" i="17"/>
  <c r="E83" i="17"/>
  <c r="F83" i="17"/>
  <c r="C83" i="17"/>
  <c r="C67" i="17"/>
  <c r="D67" i="17"/>
  <c r="E67" i="17"/>
  <c r="F67" i="17"/>
  <c r="C68" i="17"/>
  <c r="D68" i="17"/>
  <c r="E68" i="17"/>
  <c r="F68" i="17"/>
  <c r="C69" i="17"/>
  <c r="D69" i="17"/>
  <c r="E69" i="17"/>
  <c r="F69" i="17"/>
  <c r="C70" i="17"/>
  <c r="D70" i="17"/>
  <c r="E70" i="17"/>
  <c r="F70" i="17"/>
  <c r="C72" i="17"/>
  <c r="D72" i="17"/>
  <c r="E72" i="17"/>
  <c r="F72" i="17"/>
  <c r="C73" i="17"/>
  <c r="D73" i="17"/>
  <c r="E73" i="17"/>
  <c r="F73" i="17"/>
  <c r="C74" i="17"/>
  <c r="D74" i="17"/>
  <c r="E74" i="17"/>
  <c r="F74" i="17"/>
  <c r="C76" i="17"/>
  <c r="D76" i="17"/>
  <c r="E76" i="17"/>
  <c r="F76" i="17"/>
  <c r="C77" i="17"/>
  <c r="D77" i="17"/>
  <c r="E77" i="17"/>
  <c r="F77" i="17"/>
  <c r="D64" i="17"/>
  <c r="E64" i="17"/>
  <c r="F64" i="17"/>
  <c r="C64" i="17"/>
  <c r="D45" i="17"/>
  <c r="E45" i="17"/>
  <c r="F45" i="17"/>
  <c r="D46" i="17"/>
  <c r="E46" i="17"/>
  <c r="F46" i="17"/>
  <c r="D47" i="17"/>
  <c r="E47" i="17"/>
  <c r="F47" i="17"/>
  <c r="D48" i="17"/>
  <c r="E48" i="17"/>
  <c r="F48" i="17"/>
  <c r="D49" i="17"/>
  <c r="E49" i="17"/>
  <c r="F49" i="17"/>
  <c r="D50" i="17"/>
  <c r="E50" i="17"/>
  <c r="F50" i="17"/>
  <c r="D51" i="17"/>
  <c r="E51" i="17"/>
  <c r="F51" i="17"/>
  <c r="D52" i="17"/>
  <c r="E52" i="17"/>
  <c r="F52" i="17"/>
  <c r="D53" i="17"/>
  <c r="E53" i="17"/>
  <c r="F53" i="17"/>
  <c r="D54" i="17"/>
  <c r="E54" i="17"/>
  <c r="F54" i="17"/>
  <c r="D55" i="17"/>
  <c r="E55" i="17"/>
  <c r="F55" i="17"/>
  <c r="D56" i="17"/>
  <c r="E56" i="17"/>
  <c r="F56" i="17"/>
  <c r="D57" i="17"/>
  <c r="E57" i="17"/>
  <c r="F57" i="17"/>
  <c r="D58" i="17"/>
  <c r="E58" i="17"/>
  <c r="F58" i="17"/>
  <c r="C46" i="17"/>
  <c r="C47" i="17"/>
  <c r="C48" i="17"/>
  <c r="C49" i="17"/>
  <c r="C50" i="17"/>
  <c r="C51" i="17"/>
  <c r="C52" i="17"/>
  <c r="C53" i="17"/>
  <c r="C54" i="17"/>
  <c r="C55" i="17"/>
  <c r="C56" i="17"/>
  <c r="C57" i="17"/>
  <c r="C58" i="17"/>
  <c r="C45" i="17"/>
  <c r="D25" i="17"/>
  <c r="E25" i="17"/>
  <c r="F25" i="17"/>
  <c r="D26" i="17"/>
  <c r="E26" i="17"/>
  <c r="F26" i="17"/>
  <c r="D27" i="17"/>
  <c r="E27" i="17"/>
  <c r="F27" i="17"/>
  <c r="D28" i="17"/>
  <c r="E28" i="17"/>
  <c r="F28" i="17"/>
  <c r="D29" i="17"/>
  <c r="E29" i="17"/>
  <c r="F29" i="17"/>
  <c r="D30" i="17"/>
  <c r="E30" i="17"/>
  <c r="F30" i="17"/>
  <c r="D31" i="17"/>
  <c r="E31" i="17"/>
  <c r="F31" i="17"/>
  <c r="D32" i="17"/>
  <c r="E32" i="17"/>
  <c r="F32" i="17"/>
  <c r="D33" i="17"/>
  <c r="E33" i="17"/>
  <c r="F33" i="17"/>
  <c r="D34" i="17"/>
  <c r="E34" i="17"/>
  <c r="F34" i="17"/>
  <c r="D35" i="17"/>
  <c r="E35" i="17"/>
  <c r="F35" i="17"/>
  <c r="D36" i="17"/>
  <c r="E36" i="17"/>
  <c r="F36" i="17"/>
  <c r="D37" i="17"/>
  <c r="E37" i="17"/>
  <c r="F37" i="17"/>
  <c r="D38" i="17"/>
  <c r="E38" i="17"/>
  <c r="F38" i="17"/>
  <c r="C26" i="17"/>
  <c r="C27" i="17"/>
  <c r="C28" i="17"/>
  <c r="C29" i="17"/>
  <c r="C30" i="17"/>
  <c r="C31" i="17"/>
  <c r="C32" i="17"/>
  <c r="C33" i="17"/>
  <c r="C34" i="17"/>
  <c r="C35" i="17"/>
  <c r="C36" i="17"/>
  <c r="C37" i="17"/>
  <c r="C38" i="17"/>
  <c r="C25" i="17"/>
  <c r="D5" i="17"/>
  <c r="E5" i="17"/>
  <c r="F5" i="17"/>
  <c r="D6" i="17"/>
  <c r="E6" i="17"/>
  <c r="F6" i="17"/>
  <c r="D7" i="17"/>
  <c r="E7" i="17"/>
  <c r="F7" i="17"/>
  <c r="D8" i="17"/>
  <c r="E8" i="17"/>
  <c r="F8" i="17"/>
  <c r="D9" i="17"/>
  <c r="E9" i="17"/>
  <c r="F9" i="17"/>
  <c r="D10" i="17"/>
  <c r="E10" i="17"/>
  <c r="F10" i="17"/>
  <c r="D11" i="17"/>
  <c r="E11" i="17"/>
  <c r="F11" i="17"/>
  <c r="D12" i="17"/>
  <c r="E12" i="17"/>
  <c r="F12" i="17"/>
  <c r="D13" i="17"/>
  <c r="E13" i="17"/>
  <c r="F13" i="17"/>
  <c r="D14" i="17"/>
  <c r="E14" i="17"/>
  <c r="F14" i="17"/>
  <c r="D15" i="17"/>
  <c r="E15" i="17"/>
  <c r="F15" i="17"/>
  <c r="D16" i="17"/>
  <c r="E16" i="17"/>
  <c r="F16" i="17"/>
  <c r="D17" i="17"/>
  <c r="E17" i="17"/>
  <c r="F17" i="17"/>
  <c r="D18" i="17"/>
  <c r="E18" i="17"/>
  <c r="F18" i="17"/>
  <c r="C6" i="17"/>
  <c r="C7" i="17"/>
  <c r="C8" i="17"/>
  <c r="C9" i="17"/>
  <c r="C10" i="17"/>
  <c r="C11" i="17"/>
  <c r="C12" i="17"/>
  <c r="C13" i="17"/>
  <c r="C14" i="17"/>
  <c r="C15" i="17"/>
  <c r="C16" i="17"/>
  <c r="C17" i="17"/>
  <c r="C18" i="17"/>
  <c r="C5" i="17"/>
  <c r="G163" i="17"/>
  <c r="G164" i="17"/>
  <c r="G165" i="17"/>
  <c r="G166" i="17"/>
  <c r="G167" i="17"/>
  <c r="G168" i="17"/>
  <c r="G169" i="17"/>
  <c r="G170" i="17"/>
  <c r="G171" i="17"/>
  <c r="G172" i="17"/>
  <c r="G173" i="17"/>
  <c r="G174" i="17"/>
  <c r="G175" i="17"/>
  <c r="G162" i="17"/>
  <c r="G143" i="17"/>
  <c r="G144" i="17"/>
  <c r="G145" i="17"/>
  <c r="G146" i="17"/>
  <c r="G147" i="17"/>
  <c r="G148" i="17"/>
  <c r="G149" i="17"/>
  <c r="G150" i="17"/>
  <c r="G151" i="17"/>
  <c r="G152" i="17"/>
  <c r="G153" i="17"/>
  <c r="G154" i="17"/>
  <c r="G155" i="17"/>
  <c r="G142" i="17"/>
  <c r="D29" i="10"/>
  <c r="E4" i="10"/>
  <c r="F4" i="10"/>
  <c r="G4" i="10"/>
  <c r="H4" i="10"/>
  <c r="D8" i="10"/>
  <c r="E8" i="10"/>
  <c r="F8" i="10"/>
  <c r="G8" i="10"/>
  <c r="H8" i="10"/>
  <c r="D9" i="10"/>
  <c r="E9" i="10"/>
  <c r="F9" i="10"/>
  <c r="G9" i="10"/>
  <c r="H9" i="10"/>
  <c r="D11" i="10"/>
  <c r="E11" i="10"/>
  <c r="F11" i="10"/>
  <c r="G11" i="10"/>
  <c r="H11" i="10"/>
  <c r="D12" i="10"/>
  <c r="E12" i="10"/>
  <c r="F12" i="10"/>
  <c r="G12" i="10"/>
  <c r="H12" i="10"/>
  <c r="D13" i="10"/>
  <c r="E13" i="10"/>
  <c r="F13" i="10"/>
  <c r="G13" i="10"/>
  <c r="H13" i="10"/>
  <c r="D16" i="10"/>
  <c r="D14" i="10" s="1"/>
  <c r="E16" i="10"/>
  <c r="E14" i="10"/>
  <c r="F16" i="10"/>
  <c r="F14" i="10" s="1"/>
  <c r="G16" i="10"/>
  <c r="G14" i="10"/>
  <c r="H16" i="10"/>
  <c r="H14" i="10" s="1"/>
  <c r="H15" i="10" s="1"/>
  <c r="D17" i="10"/>
  <c r="E17" i="10"/>
  <c r="F17" i="10"/>
  <c r="F18" i="10" s="1"/>
  <c r="F19" i="10" s="1"/>
  <c r="G17" i="10"/>
  <c r="H17" i="10"/>
  <c r="D18" i="10"/>
  <c r="E18" i="10"/>
  <c r="E19" i="10" s="1"/>
  <c r="G18" i="10"/>
  <c r="H18" i="10"/>
  <c r="D19" i="10"/>
  <c r="G19" i="10"/>
  <c r="H19" i="10"/>
  <c r="E20" i="10"/>
  <c r="F20" i="10"/>
  <c r="G20" i="10"/>
  <c r="H20" i="10"/>
  <c r="D21" i="10"/>
  <c r="E21" i="10"/>
  <c r="F21" i="10"/>
  <c r="G21" i="10"/>
  <c r="H21" i="10"/>
  <c r="E22" i="10"/>
  <c r="F22" i="10"/>
  <c r="G22" i="10"/>
  <c r="H22" i="10"/>
  <c r="D23" i="10"/>
  <c r="E23" i="10"/>
  <c r="F23" i="10"/>
  <c r="G23" i="10"/>
  <c r="H23" i="10"/>
  <c r="D24" i="10"/>
  <c r="E24" i="10"/>
  <c r="F24" i="10"/>
  <c r="G24" i="10"/>
  <c r="H24" i="10"/>
  <c r="D25" i="10"/>
  <c r="E25" i="10"/>
  <c r="F25" i="10"/>
  <c r="G25" i="10"/>
  <c r="H25" i="10"/>
  <c r="D26" i="10"/>
  <c r="E26" i="10"/>
  <c r="F26" i="10"/>
  <c r="G26" i="10"/>
  <c r="H26" i="10"/>
  <c r="D27" i="10"/>
  <c r="E27" i="10"/>
  <c r="F27" i="10"/>
  <c r="G27" i="10"/>
  <c r="H27" i="10"/>
  <c r="D30" i="10"/>
  <c r="D32" i="10"/>
  <c r="D36" i="10"/>
  <c r="E36" i="10"/>
  <c r="F36" i="10"/>
  <c r="G36" i="10"/>
  <c r="G37" i="10" s="1"/>
  <c r="H36" i="10"/>
  <c r="D37" i="10"/>
  <c r="E37" i="10"/>
  <c r="F37" i="10"/>
  <c r="D38" i="10"/>
  <c r="E38" i="10"/>
  <c r="F38" i="10"/>
  <c r="G38" i="10"/>
  <c r="H38" i="10"/>
  <c r="D39" i="10"/>
  <c r="E39" i="10"/>
  <c r="F39" i="10"/>
  <c r="G39" i="10"/>
  <c r="H39" i="10"/>
  <c r="D40" i="10"/>
  <c r="E40" i="10"/>
  <c r="F40" i="10"/>
  <c r="G40" i="10"/>
  <c r="H40" i="10"/>
  <c r="C9" i="16"/>
  <c r="D9" i="16"/>
  <c r="E9" i="16"/>
  <c r="F9" i="16"/>
  <c r="I9" i="16"/>
  <c r="J9" i="16"/>
  <c r="K9" i="16"/>
  <c r="L9" i="16"/>
  <c r="O9" i="16"/>
  <c r="P9" i="16"/>
  <c r="Q9" i="16"/>
  <c r="R9" i="16"/>
  <c r="U9" i="16"/>
  <c r="V9" i="16"/>
  <c r="W9" i="16"/>
  <c r="X9" i="16"/>
  <c r="AA9" i="16"/>
  <c r="AB9" i="16"/>
  <c r="AC9" i="16"/>
  <c r="AD9" i="16"/>
  <c r="AG9" i="16"/>
  <c r="AH9" i="16"/>
  <c r="AI9" i="16"/>
  <c r="AJ9" i="16"/>
  <c r="AM9" i="16"/>
  <c r="AN9" i="16"/>
  <c r="AO9" i="16"/>
  <c r="AP9" i="16"/>
  <c r="C12" i="16"/>
  <c r="C13" i="16"/>
  <c r="C11" i="16" s="1"/>
  <c r="C14" i="16"/>
  <c r="C15" i="16"/>
  <c r="C16" i="16"/>
  <c r="C17" i="16"/>
  <c r="C18" i="16"/>
  <c r="C19" i="16"/>
  <c r="C20" i="16"/>
  <c r="C21" i="16"/>
  <c r="C22" i="16"/>
  <c r="D12" i="16"/>
  <c r="D13" i="16"/>
  <c r="D11" i="16" s="1"/>
  <c r="D14" i="16"/>
  <c r="D15" i="16"/>
  <c r="D16" i="16"/>
  <c r="D17" i="16"/>
  <c r="D18" i="16"/>
  <c r="D19" i="16"/>
  <c r="D20" i="16"/>
  <c r="D21" i="16"/>
  <c r="D22" i="16"/>
  <c r="E12" i="16"/>
  <c r="E13" i="16"/>
  <c r="E11" i="16" s="1"/>
  <c r="E14" i="16"/>
  <c r="E15" i="16"/>
  <c r="E16" i="16"/>
  <c r="E17" i="16"/>
  <c r="E18" i="16"/>
  <c r="E19" i="16"/>
  <c r="E20" i="16"/>
  <c r="E21" i="16"/>
  <c r="E22" i="16"/>
  <c r="F12" i="16"/>
  <c r="F13" i="16"/>
  <c r="F11" i="16" s="1"/>
  <c r="F14" i="16"/>
  <c r="F15" i="16"/>
  <c r="F16" i="16"/>
  <c r="F17" i="16"/>
  <c r="F18" i="16"/>
  <c r="F19" i="16"/>
  <c r="F20" i="16"/>
  <c r="F21" i="16"/>
  <c r="F22" i="16"/>
  <c r="I12" i="16"/>
  <c r="I11" i="16" s="1"/>
  <c r="I13" i="16"/>
  <c r="I14" i="16"/>
  <c r="I15" i="16"/>
  <c r="I16" i="16"/>
  <c r="I17" i="16"/>
  <c r="I18" i="16"/>
  <c r="I19" i="16"/>
  <c r="I20" i="16"/>
  <c r="I21" i="16"/>
  <c r="I22" i="16"/>
  <c r="J12" i="16"/>
  <c r="J11" i="16" s="1"/>
  <c r="J13" i="16"/>
  <c r="J14" i="16"/>
  <c r="J15" i="16"/>
  <c r="J16" i="16"/>
  <c r="J17" i="16"/>
  <c r="J18" i="16"/>
  <c r="J19" i="16"/>
  <c r="J20" i="16"/>
  <c r="J21" i="16"/>
  <c r="J22" i="16"/>
  <c r="K12" i="16"/>
  <c r="K11" i="16" s="1"/>
  <c r="K13" i="16"/>
  <c r="K14" i="16"/>
  <c r="K15" i="16"/>
  <c r="K16" i="16"/>
  <c r="K17" i="16"/>
  <c r="K18" i="16"/>
  <c r="K19" i="16"/>
  <c r="K20" i="16"/>
  <c r="K21" i="16"/>
  <c r="K22" i="16"/>
  <c r="L12" i="16"/>
  <c r="L11" i="16" s="1"/>
  <c r="L13" i="16"/>
  <c r="L14" i="16"/>
  <c r="L15" i="16"/>
  <c r="L16" i="16"/>
  <c r="L17" i="16"/>
  <c r="L18" i="16"/>
  <c r="L19" i="16"/>
  <c r="L20" i="16"/>
  <c r="L21" i="16"/>
  <c r="L22" i="16"/>
  <c r="O12" i="16"/>
  <c r="O13" i="16"/>
  <c r="O11" i="16" s="1"/>
  <c r="O14" i="16"/>
  <c r="O15" i="16"/>
  <c r="O16" i="16"/>
  <c r="O17" i="16"/>
  <c r="O18" i="16"/>
  <c r="O19" i="16"/>
  <c r="O20" i="16"/>
  <c r="O21" i="16"/>
  <c r="O22" i="16"/>
  <c r="P12" i="16"/>
  <c r="P13" i="16"/>
  <c r="P11" i="16" s="1"/>
  <c r="P14" i="16"/>
  <c r="P15" i="16"/>
  <c r="P16" i="16"/>
  <c r="P17" i="16"/>
  <c r="P18" i="16"/>
  <c r="P19" i="16"/>
  <c r="P20" i="16"/>
  <c r="P21" i="16"/>
  <c r="P22" i="16"/>
  <c r="Q12" i="16"/>
  <c r="Q13" i="16"/>
  <c r="Q11" i="16" s="1"/>
  <c r="Q14" i="16"/>
  <c r="Q15" i="16"/>
  <c r="Q16" i="16"/>
  <c r="Q17" i="16"/>
  <c r="Q18" i="16"/>
  <c r="Q19" i="16"/>
  <c r="Q20" i="16"/>
  <c r="Q21" i="16"/>
  <c r="Q22" i="16"/>
  <c r="R12" i="16"/>
  <c r="R13" i="16"/>
  <c r="R11" i="16" s="1"/>
  <c r="S11" i="16" s="1"/>
  <c r="T11" i="16" s="1"/>
  <c r="R14" i="16"/>
  <c r="R15" i="16"/>
  <c r="R16" i="16"/>
  <c r="R17" i="16"/>
  <c r="R18" i="16"/>
  <c r="R19" i="16"/>
  <c r="R20" i="16"/>
  <c r="R21" i="16"/>
  <c r="R22" i="16"/>
  <c r="U12" i="16"/>
  <c r="U11" i="16" s="1"/>
  <c r="U13" i="16"/>
  <c r="U14" i="16"/>
  <c r="U15" i="16"/>
  <c r="U16" i="16"/>
  <c r="U17" i="16"/>
  <c r="U18" i="16"/>
  <c r="U19" i="16"/>
  <c r="U20" i="16"/>
  <c r="U21" i="16"/>
  <c r="U22" i="16"/>
  <c r="V12" i="16"/>
  <c r="V11" i="16" s="1"/>
  <c r="V13" i="16"/>
  <c r="V14" i="16"/>
  <c r="V15" i="16"/>
  <c r="V16" i="16"/>
  <c r="V17" i="16"/>
  <c r="V18" i="16"/>
  <c r="V19" i="16"/>
  <c r="V20" i="16"/>
  <c r="V21" i="16"/>
  <c r="V22" i="16"/>
  <c r="W12" i="16"/>
  <c r="W11" i="16" s="1"/>
  <c r="W13" i="16"/>
  <c r="W14" i="16"/>
  <c r="W15" i="16"/>
  <c r="W16" i="16"/>
  <c r="W17" i="16"/>
  <c r="W18" i="16"/>
  <c r="W19" i="16"/>
  <c r="W20" i="16"/>
  <c r="W21" i="16"/>
  <c r="W22" i="16"/>
  <c r="X12" i="16"/>
  <c r="X11" i="16" s="1"/>
  <c r="X13" i="16"/>
  <c r="X14" i="16"/>
  <c r="X15" i="16"/>
  <c r="X16" i="16"/>
  <c r="X17" i="16"/>
  <c r="X18" i="16"/>
  <c r="X19" i="16"/>
  <c r="X20" i="16"/>
  <c r="X21" i="16"/>
  <c r="X22" i="16"/>
  <c r="AA12" i="16"/>
  <c r="AA13" i="16"/>
  <c r="AA11" i="16" s="1"/>
  <c r="AA14" i="16"/>
  <c r="AA15" i="16"/>
  <c r="AA16" i="16"/>
  <c r="AA17" i="16"/>
  <c r="AA18" i="16"/>
  <c r="AA19" i="16"/>
  <c r="AA20" i="16"/>
  <c r="AA21" i="16"/>
  <c r="AA22" i="16"/>
  <c r="AB12" i="16"/>
  <c r="AB13" i="16"/>
  <c r="AB11" i="16" s="1"/>
  <c r="AB14" i="16"/>
  <c r="AB15" i="16"/>
  <c r="AB16" i="16"/>
  <c r="AB17" i="16"/>
  <c r="AB18" i="16"/>
  <c r="AB19" i="16"/>
  <c r="AB20" i="16"/>
  <c r="AB21" i="16"/>
  <c r="AB22" i="16"/>
  <c r="AC12" i="16"/>
  <c r="AC13" i="16"/>
  <c r="AC11" i="16" s="1"/>
  <c r="AC14" i="16"/>
  <c r="AC15" i="16"/>
  <c r="AC16" i="16"/>
  <c r="AC17" i="16"/>
  <c r="AC18" i="16"/>
  <c r="AC19" i="16"/>
  <c r="AC20" i="16"/>
  <c r="AC21" i="16"/>
  <c r="AC22" i="16"/>
  <c r="AD12" i="16"/>
  <c r="AD13" i="16"/>
  <c r="AD11" i="16" s="1"/>
  <c r="AE11" i="16" s="1"/>
  <c r="AF11" i="16" s="1"/>
  <c r="AD14" i="16"/>
  <c r="AD15" i="16"/>
  <c r="AD16" i="16"/>
  <c r="AD17" i="16"/>
  <c r="AD18" i="16"/>
  <c r="AD19" i="16"/>
  <c r="AD20" i="16"/>
  <c r="AD21" i="16"/>
  <c r="AD22" i="16"/>
  <c r="AG12" i="16"/>
  <c r="AG11" i="16" s="1"/>
  <c r="AG13" i="16"/>
  <c r="AG14" i="16"/>
  <c r="AG15" i="16"/>
  <c r="AG16" i="16"/>
  <c r="AG17" i="16"/>
  <c r="AG18" i="16"/>
  <c r="AG19" i="16"/>
  <c r="AG20" i="16"/>
  <c r="AG21" i="16"/>
  <c r="AG22" i="16"/>
  <c r="AH12" i="16"/>
  <c r="AH11" i="16" s="1"/>
  <c r="AH13" i="16"/>
  <c r="AH14" i="16"/>
  <c r="AH15" i="16"/>
  <c r="AH16" i="16"/>
  <c r="AH17" i="16"/>
  <c r="AH18" i="16"/>
  <c r="AH19" i="16"/>
  <c r="AH20" i="16"/>
  <c r="AH21" i="16"/>
  <c r="AH22" i="16"/>
  <c r="AI12" i="16"/>
  <c r="AI11" i="16" s="1"/>
  <c r="AI13" i="16"/>
  <c r="AI14" i="16"/>
  <c r="AI15" i="16"/>
  <c r="AI16" i="16"/>
  <c r="AI17" i="16"/>
  <c r="AI18" i="16"/>
  <c r="AI19" i="16"/>
  <c r="AI20" i="16"/>
  <c r="AI21" i="16"/>
  <c r="AI22" i="16"/>
  <c r="AJ12" i="16"/>
  <c r="AJ11" i="16" s="1"/>
  <c r="AJ13" i="16"/>
  <c r="AJ14" i="16"/>
  <c r="AJ15" i="16"/>
  <c r="AJ16" i="16"/>
  <c r="AJ17" i="16"/>
  <c r="AJ18" i="16"/>
  <c r="AJ19" i="16"/>
  <c r="AJ20" i="16"/>
  <c r="AJ21" i="16"/>
  <c r="AJ22" i="16"/>
  <c r="AM12" i="16"/>
  <c r="AM13" i="16"/>
  <c r="AM11" i="16" s="1"/>
  <c r="AM14" i="16"/>
  <c r="AM15" i="16"/>
  <c r="AM16" i="16"/>
  <c r="AM17" i="16"/>
  <c r="AM18" i="16"/>
  <c r="AM19" i="16"/>
  <c r="AM20" i="16"/>
  <c r="AM21" i="16"/>
  <c r="AM22" i="16"/>
  <c r="AN12" i="16"/>
  <c r="AN13" i="16"/>
  <c r="AN11" i="16" s="1"/>
  <c r="AN14" i="16"/>
  <c r="AN15" i="16"/>
  <c r="AN16" i="16"/>
  <c r="AN17" i="16"/>
  <c r="AN18" i="16"/>
  <c r="AN19" i="16"/>
  <c r="AN20" i="16"/>
  <c r="AN21" i="16"/>
  <c r="AN22" i="16"/>
  <c r="AO12" i="16"/>
  <c r="AO13" i="16"/>
  <c r="AO11" i="16" s="1"/>
  <c r="AO14" i="16"/>
  <c r="AO15" i="16"/>
  <c r="AO16" i="16"/>
  <c r="AO17" i="16"/>
  <c r="AO18" i="16"/>
  <c r="AO19" i="16"/>
  <c r="AO20" i="16"/>
  <c r="AO21" i="16"/>
  <c r="AO22" i="16"/>
  <c r="AP12" i="16"/>
  <c r="AP13" i="16"/>
  <c r="AP11" i="16" s="1"/>
  <c r="AQ11" i="16" s="1"/>
  <c r="AR11" i="16" s="1"/>
  <c r="AP14" i="16"/>
  <c r="AP15" i="16"/>
  <c r="AP16" i="16"/>
  <c r="AP17" i="16"/>
  <c r="AP18" i="16"/>
  <c r="AP19" i="16"/>
  <c r="AP20" i="16"/>
  <c r="AP21" i="16"/>
  <c r="AP22" i="16"/>
  <c r="G12" i="16"/>
  <c r="H12" i="16" s="1"/>
  <c r="M12" i="16"/>
  <c r="N12" i="16" s="1"/>
  <c r="S12" i="16"/>
  <c r="T12" i="16" s="1"/>
  <c r="Y12" i="16"/>
  <c r="Z12" i="16" s="1"/>
  <c r="AE12" i="16"/>
  <c r="AF12" i="16" s="1"/>
  <c r="AK12" i="16"/>
  <c r="AL12" i="16" s="1"/>
  <c r="AQ12" i="16"/>
  <c r="AR12" i="16" s="1"/>
  <c r="G13" i="16"/>
  <c r="H13" i="16" s="1"/>
  <c r="M13" i="16"/>
  <c r="N13" i="16" s="1"/>
  <c r="S13" i="16"/>
  <c r="T13" i="16" s="1"/>
  <c r="Y13" i="16"/>
  <c r="Z13" i="16" s="1"/>
  <c r="AE13" i="16"/>
  <c r="AF13" i="16" s="1"/>
  <c r="AK13" i="16"/>
  <c r="AL13" i="16" s="1"/>
  <c r="AQ13" i="16"/>
  <c r="AR13" i="16" s="1"/>
  <c r="G14" i="16"/>
  <c r="H14" i="16" s="1"/>
  <c r="M14" i="16"/>
  <c r="N14" i="16" s="1"/>
  <c r="S14" i="16"/>
  <c r="T14" i="16" s="1"/>
  <c r="Y14" i="16"/>
  <c r="Z14" i="16" s="1"/>
  <c r="AE14" i="16"/>
  <c r="AF14" i="16" s="1"/>
  <c r="AK14" i="16"/>
  <c r="AL14" i="16" s="1"/>
  <c r="AQ14" i="16"/>
  <c r="AR14" i="16" s="1"/>
  <c r="G15" i="16"/>
  <c r="H15" i="16" s="1"/>
  <c r="M15" i="16"/>
  <c r="N15" i="16" s="1"/>
  <c r="S15" i="16"/>
  <c r="T15" i="16" s="1"/>
  <c r="Y15" i="16"/>
  <c r="Z15" i="16" s="1"/>
  <c r="AE15" i="16"/>
  <c r="AF15" i="16" s="1"/>
  <c r="AK15" i="16"/>
  <c r="AL15" i="16" s="1"/>
  <c r="AQ15" i="16"/>
  <c r="AR15" i="16" s="1"/>
  <c r="G16" i="16"/>
  <c r="H16" i="16" s="1"/>
  <c r="M16" i="16"/>
  <c r="N16" i="16" s="1"/>
  <c r="S16" i="16"/>
  <c r="T16" i="16" s="1"/>
  <c r="Y16" i="16"/>
  <c r="Z16" i="16" s="1"/>
  <c r="AE16" i="16"/>
  <c r="AF16" i="16" s="1"/>
  <c r="AK16" i="16"/>
  <c r="AL16" i="16" s="1"/>
  <c r="AQ16" i="16"/>
  <c r="AR16" i="16" s="1"/>
  <c r="G17" i="16"/>
  <c r="H17" i="16" s="1"/>
  <c r="M17" i="16"/>
  <c r="N17" i="16" s="1"/>
  <c r="S17" i="16"/>
  <c r="T17" i="16" s="1"/>
  <c r="Y17" i="16"/>
  <c r="Z17" i="16" s="1"/>
  <c r="AE17" i="16"/>
  <c r="AF17" i="16" s="1"/>
  <c r="AK17" i="16"/>
  <c r="AL17" i="16" s="1"/>
  <c r="AQ17" i="16"/>
  <c r="AR17" i="16" s="1"/>
  <c r="G18" i="16"/>
  <c r="H18" i="16" s="1"/>
  <c r="M18" i="16"/>
  <c r="N18" i="16" s="1"/>
  <c r="S18" i="16"/>
  <c r="T18" i="16" s="1"/>
  <c r="Y18" i="16"/>
  <c r="Z18" i="16" s="1"/>
  <c r="AE18" i="16"/>
  <c r="AF18" i="16" s="1"/>
  <c r="AK18" i="16"/>
  <c r="AL18" i="16" s="1"/>
  <c r="AQ18" i="16"/>
  <c r="AR18" i="16" s="1"/>
  <c r="G19" i="16"/>
  <c r="H19" i="16" s="1"/>
  <c r="M19" i="16"/>
  <c r="N19" i="16" s="1"/>
  <c r="S19" i="16"/>
  <c r="T19" i="16" s="1"/>
  <c r="Y19" i="16"/>
  <c r="Z19" i="16" s="1"/>
  <c r="AE19" i="16"/>
  <c r="AF19" i="16" s="1"/>
  <c r="AK19" i="16"/>
  <c r="AL19" i="16" s="1"/>
  <c r="AQ19" i="16"/>
  <c r="AR19" i="16" s="1"/>
  <c r="G20" i="16"/>
  <c r="H20" i="16" s="1"/>
  <c r="M20" i="16"/>
  <c r="N20" i="16" s="1"/>
  <c r="S20" i="16"/>
  <c r="T20" i="16" s="1"/>
  <c r="Y20" i="16"/>
  <c r="Z20" i="16" s="1"/>
  <c r="AE20" i="16"/>
  <c r="AF20" i="16" s="1"/>
  <c r="AK20" i="16"/>
  <c r="AL20" i="16" s="1"/>
  <c r="AQ20" i="16"/>
  <c r="AR20" i="16" s="1"/>
  <c r="G21" i="16"/>
  <c r="H21" i="16" s="1"/>
  <c r="M21" i="16"/>
  <c r="N21" i="16" s="1"/>
  <c r="S21" i="16"/>
  <c r="T21" i="16" s="1"/>
  <c r="Y21" i="16"/>
  <c r="Z21" i="16" s="1"/>
  <c r="AE21" i="16"/>
  <c r="AF21" i="16" s="1"/>
  <c r="AK21" i="16"/>
  <c r="AL21" i="16" s="1"/>
  <c r="AQ21" i="16"/>
  <c r="AR21" i="16" s="1"/>
  <c r="G22" i="16"/>
  <c r="H22" i="16" s="1"/>
  <c r="M22" i="16"/>
  <c r="N22" i="16" s="1"/>
  <c r="S22" i="16"/>
  <c r="T22" i="16" s="1"/>
  <c r="Y22" i="16"/>
  <c r="Z22" i="16" s="1"/>
  <c r="AE22" i="16"/>
  <c r="AF22" i="16" s="1"/>
  <c r="AK22" i="16"/>
  <c r="AL22" i="16" s="1"/>
  <c r="AQ22" i="16"/>
  <c r="AR22" i="16" s="1"/>
  <c r="C23" i="17"/>
  <c r="D23" i="17"/>
  <c r="E23" i="17"/>
  <c r="F23" i="17"/>
  <c r="G242" i="17"/>
  <c r="G243" i="17"/>
  <c r="G244" i="17"/>
  <c r="G245" i="17"/>
  <c r="G246" i="17"/>
  <c r="G247" i="17"/>
  <c r="G248" i="17"/>
  <c r="G249" i="17"/>
  <c r="G250" i="17"/>
  <c r="G251" i="17"/>
  <c r="G252" i="17"/>
  <c r="H253" i="17" s="1"/>
  <c r="H254" i="17" s="1"/>
  <c r="G253" i="17"/>
  <c r="G254" i="17"/>
  <c r="G255" i="17"/>
  <c r="F87" i="2"/>
  <c r="J84" i="38" l="1"/>
  <c r="G11" i="16"/>
  <c r="H11" i="16" s="1"/>
  <c r="D15" i="10"/>
  <c r="E15" i="10"/>
  <c r="H69" i="38"/>
  <c r="H70" i="38"/>
  <c r="H68" i="38"/>
  <c r="H44" i="38"/>
  <c r="H45" i="38"/>
  <c r="H46" i="38"/>
  <c r="K84" i="38"/>
  <c r="AK11" i="16"/>
  <c r="AL11" i="16" s="1"/>
  <c r="Y11" i="16"/>
  <c r="Z11" i="16" s="1"/>
  <c r="M11" i="16"/>
  <c r="N11" i="16" s="1"/>
  <c r="F15" i="10"/>
  <c r="G15" i="10"/>
  <c r="H84" i="38"/>
  <c r="L84" i="38"/>
  <c r="K55" i="38"/>
  <c r="K56" i="38"/>
  <c r="K57" i="38"/>
  <c r="K58" i="38"/>
  <c r="H58" i="38"/>
  <c r="H55" i="38"/>
  <c r="L55" i="38"/>
  <c r="L56" i="38"/>
  <c r="L57" i="38"/>
  <c r="L58" i="38"/>
  <c r="I55" i="38"/>
  <c r="I56" i="38"/>
  <c r="I57" i="38"/>
  <c r="I58" i="38"/>
  <c r="H56" i="38"/>
  <c r="J55" i="38"/>
  <c r="J56" i="38"/>
  <c r="J57" i="38"/>
  <c r="J58" i="38"/>
  <c r="H57" i="38"/>
  <c r="I84" i="38"/>
  <c r="L31" i="35"/>
  <c r="L32" i="35"/>
  <c r="L58" i="35"/>
  <c r="L55" i="35"/>
  <c r="H62" i="35"/>
  <c r="H63" i="35"/>
  <c r="H64" i="35"/>
  <c r="K61" i="35"/>
  <c r="K63" i="35"/>
  <c r="K64" i="35"/>
  <c r="I63" i="35"/>
  <c r="I64" i="35"/>
  <c r="I61" i="35"/>
  <c r="H68" i="35"/>
  <c r="H69" i="35"/>
  <c r="H70" i="35"/>
  <c r="K67" i="35"/>
  <c r="K69" i="35"/>
  <c r="K70" i="35"/>
  <c r="I69" i="35"/>
  <c r="I70" i="35"/>
  <c r="I67" i="35"/>
  <c r="H74" i="35"/>
  <c r="H75" i="35"/>
  <c r="H76" i="35"/>
  <c r="K73" i="35"/>
  <c r="K75" i="35"/>
  <c r="K76" i="35"/>
  <c r="I75" i="35"/>
  <c r="I76" i="35"/>
  <c r="I73" i="35"/>
  <c r="K12" i="40"/>
  <c r="K21" i="40"/>
  <c r="K19" i="40"/>
  <c r="H35" i="40"/>
  <c r="H36" i="40"/>
  <c r="E33" i="10"/>
  <c r="B273" i="43" s="1"/>
  <c r="E32" i="10"/>
  <c r="B272" i="43" s="1"/>
  <c r="J52" i="38"/>
  <c r="J51" i="38"/>
  <c r="J50" i="38"/>
  <c r="J53" i="38" s="1"/>
  <c r="H34" i="35"/>
  <c r="H35" i="35" s="1"/>
  <c r="L34" i="35"/>
  <c r="L33" i="35"/>
  <c r="L44" i="35"/>
  <c r="L45" i="35"/>
  <c r="J44" i="35"/>
  <c r="J45" i="35"/>
  <c r="J46" i="35"/>
  <c r="L50" i="35"/>
  <c r="L51" i="35"/>
  <c r="J50" i="35"/>
  <c r="J53" i="35" s="1"/>
  <c r="J51" i="35"/>
  <c r="J52" i="35"/>
  <c r="K13" i="40"/>
  <c r="K11" i="40"/>
  <c r="K45" i="40"/>
  <c r="K43" i="40"/>
  <c r="K44" i="40"/>
  <c r="K49" i="40"/>
  <c r="K47" i="40"/>
  <c r="K48" i="40"/>
  <c r="H37" i="10"/>
  <c r="K40" i="38"/>
  <c r="K39" i="38"/>
  <c r="K38" i="38"/>
  <c r="K41" i="38" s="1"/>
  <c r="J46" i="38"/>
  <c r="J47" i="38" s="1"/>
  <c r="J45" i="38"/>
  <c r="K70" i="38"/>
  <c r="K69" i="38"/>
  <c r="K68" i="38"/>
  <c r="K71" i="38" s="1"/>
  <c r="H76" i="38"/>
  <c r="H77" i="38" s="1"/>
  <c r="H67" i="38"/>
  <c r="H71" i="38" s="1"/>
  <c r="H43" i="38"/>
  <c r="H47" i="38" s="1"/>
  <c r="H61" i="35"/>
  <c r="H65" i="35" s="1"/>
  <c r="K34" i="35"/>
  <c r="K32" i="35"/>
  <c r="K35" i="35" s="1"/>
  <c r="J34" i="37"/>
  <c r="J33" i="35" s="1"/>
  <c r="J55" i="35"/>
  <c r="J56" i="35"/>
  <c r="J58" i="35"/>
  <c r="L62" i="35"/>
  <c r="L63" i="35"/>
  <c r="J62" i="35"/>
  <c r="J65" i="35" s="1"/>
  <c r="J63" i="35"/>
  <c r="J64" i="35"/>
  <c r="L68" i="35"/>
  <c r="L69" i="35"/>
  <c r="J68" i="35"/>
  <c r="J71" i="35" s="1"/>
  <c r="J69" i="35"/>
  <c r="J70" i="35"/>
  <c r="L74" i="35"/>
  <c r="L75" i="35"/>
  <c r="H19" i="40"/>
  <c r="H20" i="40"/>
  <c r="J21" i="40"/>
  <c r="J20" i="40"/>
  <c r="J19" i="40"/>
  <c r="K37" i="40"/>
  <c r="K35" i="40"/>
  <c r="H39" i="40"/>
  <c r="H40" i="40"/>
  <c r="J40" i="38"/>
  <c r="J41" i="38" s="1"/>
  <c r="J39" i="38"/>
  <c r="L52" i="38"/>
  <c r="L51" i="38"/>
  <c r="L50" i="38"/>
  <c r="L53" i="38" s="1"/>
  <c r="K64" i="38"/>
  <c r="K65" i="38" s="1"/>
  <c r="K63" i="38"/>
  <c r="J70" i="38"/>
  <c r="J71" i="38" s="1"/>
  <c r="J69" i="38"/>
  <c r="K76" i="38"/>
  <c r="K77" i="38" s="1"/>
  <c r="K75" i="38"/>
  <c r="H44" i="35"/>
  <c r="H45" i="35"/>
  <c r="H46" i="35"/>
  <c r="K43" i="35"/>
  <c r="K44" i="35"/>
  <c r="K45" i="35"/>
  <c r="K46" i="35"/>
  <c r="I45" i="35"/>
  <c r="I46" i="35"/>
  <c r="I43" i="35"/>
  <c r="H50" i="35"/>
  <c r="H53" i="35" s="1"/>
  <c r="H51" i="35"/>
  <c r="H52" i="35"/>
  <c r="K49" i="35"/>
  <c r="K50" i="35"/>
  <c r="K51" i="35"/>
  <c r="K52" i="35"/>
  <c r="I51" i="35"/>
  <c r="I52" i="35"/>
  <c r="I49" i="35"/>
  <c r="H56" i="35"/>
  <c r="H59" i="35" s="1"/>
  <c r="H57" i="35"/>
  <c r="H58" i="35"/>
  <c r="L57" i="35"/>
  <c r="J74" i="35"/>
  <c r="J75" i="35"/>
  <c r="J76" i="35"/>
  <c r="J73" i="35"/>
  <c r="H11" i="40"/>
  <c r="H12" i="40"/>
  <c r="H13" i="40"/>
  <c r="J13" i="40"/>
  <c r="J12" i="40"/>
  <c r="J11" i="40"/>
  <c r="K20" i="40"/>
  <c r="J37" i="40"/>
  <c r="J36" i="40"/>
  <c r="J35" i="40"/>
  <c r="I39" i="40"/>
  <c r="I41" i="40"/>
  <c r="I43" i="40"/>
  <c r="I45" i="40"/>
  <c r="I47" i="40"/>
  <c r="I49" i="40"/>
  <c r="L46" i="35"/>
  <c r="L52" i="35"/>
  <c r="K58" i="35"/>
  <c r="K59" i="35" s="1"/>
  <c r="J57" i="35"/>
  <c r="L64" i="35"/>
  <c r="L70" i="35"/>
  <c r="L76" i="35"/>
  <c r="A11" i="41"/>
  <c r="H37" i="40"/>
  <c r="I37" i="40"/>
  <c r="H41" i="40"/>
  <c r="J64" i="41"/>
  <c r="B17" i="43"/>
  <c r="G14" i="43"/>
  <c r="K14" i="43" s="1"/>
  <c r="C23" i="43"/>
  <c r="H19" i="43"/>
  <c r="K19" i="43" s="1"/>
  <c r="F91" i="43"/>
  <c r="E101" i="43"/>
  <c r="E100" i="43"/>
  <c r="F102" i="43"/>
  <c r="E137" i="43"/>
  <c r="E138" i="43"/>
  <c r="I20" i="38"/>
  <c r="I22" i="38"/>
  <c r="I19" i="38"/>
  <c r="J22" i="38"/>
  <c r="J19" i="38"/>
  <c r="J23" i="38" s="1"/>
  <c r="D184" i="43" s="1"/>
  <c r="K23" i="35"/>
  <c r="E209" i="43" s="1"/>
  <c r="K26" i="35"/>
  <c r="K28" i="35"/>
  <c r="K25" i="35"/>
  <c r="K29" i="35" s="1"/>
  <c r="E210" i="43" s="1"/>
  <c r="L56" i="35"/>
  <c r="K62" i="35"/>
  <c r="K68" i="35"/>
  <c r="K74" i="35"/>
  <c r="A12" i="41"/>
  <c r="I40" i="40"/>
  <c r="J49" i="41"/>
  <c r="I44" i="40"/>
  <c r="J54" i="41"/>
  <c r="I48" i="40"/>
  <c r="J59" i="41"/>
  <c r="I51" i="40"/>
  <c r="I53" i="40"/>
  <c r="K26" i="43"/>
  <c r="D30" i="43"/>
  <c r="I26" i="43"/>
  <c r="D100" i="43"/>
  <c r="D101" i="43"/>
  <c r="B100" i="43"/>
  <c r="D137" i="43"/>
  <c r="B145" i="43"/>
  <c r="B147" i="43" s="1"/>
  <c r="D145" i="43"/>
  <c r="D147" i="43" s="1"/>
  <c r="B168" i="43"/>
  <c r="F168" i="43"/>
  <c r="L14" i="38"/>
  <c r="L16" i="38"/>
  <c r="L13" i="38"/>
  <c r="L17" i="38" s="1"/>
  <c r="F183" i="43" s="1"/>
  <c r="H22" i="39"/>
  <c r="J20" i="38"/>
  <c r="I31" i="38"/>
  <c r="I34" i="38"/>
  <c r="H17" i="35"/>
  <c r="B208" i="43" s="1"/>
  <c r="H20" i="35"/>
  <c r="H22" i="35"/>
  <c r="H19" i="35"/>
  <c r="H23" i="35" s="1"/>
  <c r="B209" i="43" s="1"/>
  <c r="J28" i="35"/>
  <c r="J26" i="35"/>
  <c r="H54" i="41"/>
  <c r="H45" i="40" s="1"/>
  <c r="H59" i="41"/>
  <c r="H49" i="40" s="1"/>
  <c r="H64" i="41"/>
  <c r="H53" i="40" s="1"/>
  <c r="K53" i="40"/>
  <c r="K51" i="40"/>
  <c r="C30" i="43"/>
  <c r="H26" i="43"/>
  <c r="C102" i="43"/>
  <c r="C100" i="43"/>
  <c r="F98" i="43"/>
  <c r="C138" i="43"/>
  <c r="C137" i="43"/>
  <c r="E147" i="43"/>
  <c r="B155" i="43"/>
  <c r="E168" i="43"/>
  <c r="E182" i="43"/>
  <c r="J14" i="38"/>
  <c r="J16" i="38"/>
  <c r="J13" i="38"/>
  <c r="K16" i="39"/>
  <c r="H25" i="38"/>
  <c r="H29" i="38" s="1"/>
  <c r="B185" i="43" s="1"/>
  <c r="I28" i="38"/>
  <c r="I25" i="38"/>
  <c r="L16" i="35"/>
  <c r="L14" i="35"/>
  <c r="I44" i="35"/>
  <c r="I50" i="35"/>
  <c r="I62" i="35"/>
  <c r="I68" i="35"/>
  <c r="I74" i="35"/>
  <c r="O47" i="43"/>
  <c r="P43" i="43"/>
  <c r="P47" i="43" s="1"/>
  <c r="D39" i="43"/>
  <c r="B138" i="43"/>
  <c r="B137" i="43"/>
  <c r="C145" i="43"/>
  <c r="C147" i="43" s="1"/>
  <c r="E145" i="43"/>
  <c r="D168" i="43"/>
  <c r="D182" i="43"/>
  <c r="H14" i="38"/>
  <c r="H16" i="38"/>
  <c r="H13" i="38"/>
  <c r="I16" i="39"/>
  <c r="K20" i="38"/>
  <c r="K22" i="38"/>
  <c r="K19" i="38"/>
  <c r="L22" i="39"/>
  <c r="I26" i="38"/>
  <c r="J28" i="39"/>
  <c r="J26" i="38"/>
  <c r="B102" i="43"/>
  <c r="L34" i="39"/>
  <c r="K14" i="35"/>
  <c r="K16" i="35"/>
  <c r="K13" i="35"/>
  <c r="I23" i="35"/>
  <c r="C209" i="43" s="1"/>
  <c r="I26" i="35"/>
  <c r="I28" i="35"/>
  <c r="I25" i="35"/>
  <c r="L37" i="35"/>
  <c r="L41" i="35" s="1"/>
  <c r="F211" i="43" s="1"/>
  <c r="C224" i="43"/>
  <c r="H30" i="10"/>
  <c r="E270" i="43" s="1"/>
  <c r="F159" i="43"/>
  <c r="J34" i="39"/>
  <c r="I14" i="35"/>
  <c r="I16" i="35"/>
  <c r="I13" i="35"/>
  <c r="L13" i="35"/>
  <c r="L17" i="35" s="1"/>
  <c r="F208" i="43" s="1"/>
  <c r="L20" i="35"/>
  <c r="L22" i="35"/>
  <c r="L19" i="35"/>
  <c r="J25" i="35"/>
  <c r="J29" i="35" s="1"/>
  <c r="D210" i="43" s="1"/>
  <c r="J37" i="35"/>
  <c r="J41" i="35" s="1"/>
  <c r="D211" i="43" s="1"/>
  <c r="K40" i="37"/>
  <c r="B224" i="43"/>
  <c r="F224" i="43"/>
  <c r="F30" i="10"/>
  <c r="C270" i="43" s="1"/>
  <c r="E30" i="10"/>
  <c r="B270" i="43" s="1"/>
  <c r="K28" i="39"/>
  <c r="K26" i="38" s="1"/>
  <c r="H32" i="38"/>
  <c r="H34" i="39"/>
  <c r="K34" i="39"/>
  <c r="H198" i="43"/>
  <c r="B207" i="43"/>
  <c r="J14" i="35"/>
  <c r="J13" i="35"/>
  <c r="J17" i="35" s="1"/>
  <c r="D208" i="43" s="1"/>
  <c r="J20" i="35"/>
  <c r="J22" i="35"/>
  <c r="J19" i="35"/>
  <c r="H26" i="35"/>
  <c r="H25" i="35"/>
  <c r="H29" i="35" s="1"/>
  <c r="B210" i="43" s="1"/>
  <c r="L28" i="35"/>
  <c r="L25" i="35"/>
  <c r="H38" i="35"/>
  <c r="H40" i="35"/>
  <c r="H37" i="35"/>
  <c r="H41" i="35" s="1"/>
  <c r="B211" i="43" s="1"/>
  <c r="I40" i="35"/>
  <c r="I37" i="35"/>
  <c r="I41" i="35" s="1"/>
  <c r="C211" i="43" s="1"/>
  <c r="L26" i="38"/>
  <c r="L29" i="38" s="1"/>
  <c r="F185" i="43" s="1"/>
  <c r="I32" i="38"/>
  <c r="J34" i="38" l="1"/>
  <c r="J31" i="38"/>
  <c r="J33" i="38"/>
  <c r="L23" i="35"/>
  <c r="F209" i="43" s="1"/>
  <c r="I17" i="35"/>
  <c r="C208" i="43" s="1"/>
  <c r="J32" i="38"/>
  <c r="L34" i="38"/>
  <c r="L31" i="38"/>
  <c r="L33" i="38"/>
  <c r="K23" i="38"/>
  <c r="E184" i="43" s="1"/>
  <c r="H17" i="38"/>
  <c r="B183" i="43" s="1"/>
  <c r="I29" i="38"/>
  <c r="C185" i="43" s="1"/>
  <c r="J17" i="38"/>
  <c r="D183" i="43" s="1"/>
  <c r="I23" i="38"/>
  <c r="C184" i="43" s="1"/>
  <c r="F100" i="43"/>
  <c r="K53" i="35"/>
  <c r="I47" i="35"/>
  <c r="L71" i="35"/>
  <c r="J59" i="35"/>
  <c r="J47" i="35"/>
  <c r="I77" i="35"/>
  <c r="H77" i="35"/>
  <c r="K59" i="38"/>
  <c r="K31" i="38"/>
  <c r="K35" i="38" s="1"/>
  <c r="E186" i="43" s="1"/>
  <c r="K34" i="38"/>
  <c r="K33" i="38"/>
  <c r="K32" i="38"/>
  <c r="L29" i="35"/>
  <c r="F210" i="43" s="1"/>
  <c r="J23" i="35"/>
  <c r="D209" i="43" s="1"/>
  <c r="H34" i="38"/>
  <c r="H31" i="38"/>
  <c r="H33" i="38"/>
  <c r="K40" i="35"/>
  <c r="K37" i="35"/>
  <c r="K38" i="35"/>
  <c r="K39" i="35"/>
  <c r="I29" i="35"/>
  <c r="C210" i="43" s="1"/>
  <c r="K17" i="35"/>
  <c r="E208" i="43" s="1"/>
  <c r="L32" i="38"/>
  <c r="J25" i="38"/>
  <c r="J29" i="38" s="1"/>
  <c r="D185" i="43" s="1"/>
  <c r="J28" i="38"/>
  <c r="J27" i="38"/>
  <c r="H52" i="40"/>
  <c r="H51" i="40"/>
  <c r="H22" i="38"/>
  <c r="H19" i="38"/>
  <c r="H23" i="38" s="1"/>
  <c r="B184" i="43" s="1"/>
  <c r="H20" i="38"/>
  <c r="H21" i="38"/>
  <c r="J44" i="40"/>
  <c r="J45" i="40"/>
  <c r="J43" i="40"/>
  <c r="F101" i="43"/>
  <c r="H47" i="35"/>
  <c r="L65" i="35"/>
  <c r="J31" i="35"/>
  <c r="J32" i="35"/>
  <c r="L53" i="35"/>
  <c r="K77" i="35"/>
  <c r="I71" i="35"/>
  <c r="H71" i="35"/>
  <c r="J59" i="38"/>
  <c r="J34" i="35"/>
  <c r="H48" i="40"/>
  <c r="H47" i="40"/>
  <c r="J77" i="35"/>
  <c r="I53" i="35"/>
  <c r="K47" i="35"/>
  <c r="L47" i="35"/>
  <c r="K71" i="35"/>
  <c r="I65" i="35"/>
  <c r="L35" i="35"/>
  <c r="I59" i="38"/>
  <c r="L59" i="38"/>
  <c r="K25" i="38"/>
  <c r="K27" i="38"/>
  <c r="L22" i="38"/>
  <c r="L19" i="38"/>
  <c r="L20" i="38"/>
  <c r="L21" i="38"/>
  <c r="I16" i="38"/>
  <c r="I13" i="38"/>
  <c r="I14" i="38"/>
  <c r="I15" i="38"/>
  <c r="K28" i="38"/>
  <c r="K16" i="38"/>
  <c r="K13" i="38"/>
  <c r="K17" i="38" s="1"/>
  <c r="E183" i="43" s="1"/>
  <c r="K14" i="38"/>
  <c r="K15" i="38"/>
  <c r="H44" i="40"/>
  <c r="H43" i="40"/>
  <c r="I35" i="38"/>
  <c r="C186" i="43" s="1"/>
  <c r="J48" i="40"/>
  <c r="J49" i="40"/>
  <c r="J47" i="40"/>
  <c r="J40" i="40"/>
  <c r="J41" i="40"/>
  <c r="J39" i="40"/>
  <c r="J52" i="40"/>
  <c r="J51" i="40"/>
  <c r="J53" i="40"/>
  <c r="L77" i="35"/>
  <c r="K65" i="35"/>
  <c r="L59" i="35"/>
  <c r="H59" i="38"/>
  <c r="L35" i="38" l="1"/>
  <c r="F186" i="43" s="1"/>
  <c r="J35" i="35"/>
  <c r="H35" i="38"/>
  <c r="B186" i="43" s="1"/>
  <c r="K29" i="38"/>
  <c r="E185" i="43" s="1"/>
  <c r="K41" i="35"/>
  <c r="E211" i="43" s="1"/>
  <c r="J35" i="38"/>
  <c r="D186" i="43" s="1"/>
  <c r="I17" i="38"/>
  <c r="C183" i="43" s="1"/>
  <c r="L23" i="38"/>
  <c r="F184" i="43" s="1"/>
</calcChain>
</file>

<file path=xl/sharedStrings.xml><?xml version="1.0" encoding="utf-8"?>
<sst xmlns="http://schemas.openxmlformats.org/spreadsheetml/2006/main" count="3974" uniqueCount="776">
  <si>
    <t>экономиканың нақты секторындағы экономикалық коньюктураның,</t>
  </si>
  <si>
    <t>инвестициялық ахуалдың және қаржы-экономикалық жағдайдың өзгерісі.</t>
  </si>
  <si>
    <t>2009ж. 1 тоқсанындағы (нақты) және 2009ж. 2 тоқсанындағы (болжалды)</t>
  </si>
  <si>
    <t xml:space="preserve">I. Шаруашылық жүргізудің жалпы шарттарының және олардың факторларының конъюнктурасы </t>
  </si>
  <si>
    <t xml:space="preserve">   1.1. Валюта бағамының әсері</t>
  </si>
  <si>
    <r>
      <t xml:space="preserve">   2009ж. 1-тоқсанда валюта бағамы өзгерісінің кәсіпорындардың шаруашылық қызметіне әсерін бағалау. </t>
    </r>
    <r>
      <rPr>
        <b/>
        <sz val="10"/>
        <rFont val="Times New Roman"/>
        <family val="1"/>
        <charset val="204"/>
      </rPr>
      <t xml:space="preserve">    </t>
    </r>
  </si>
  <si>
    <t>2 тоқ.</t>
  </si>
  <si>
    <t>3 тоқ.</t>
  </si>
  <si>
    <t>4 тоқ.</t>
  </si>
  <si>
    <t>2 тоқ. болжам</t>
  </si>
  <si>
    <t>2008 1 тоқ.</t>
  </si>
  <si>
    <t>2007 4 тоқ.</t>
  </si>
  <si>
    <t xml:space="preserve">2009 1 тоқ. </t>
  </si>
  <si>
    <t>2009-2 болжам</t>
  </si>
  <si>
    <t xml:space="preserve">   2009 жылдың 2 тоқсанында валюта бағамының болжамды өзгерісін бағалау</t>
  </si>
  <si>
    <t xml:space="preserve"> Теңге бағамының болжамды өзгеріcінің диффузиялық индексі* :</t>
  </si>
  <si>
    <t xml:space="preserve">   1.2. Айналым қаражаттарын қаржыландыру көздерін бағалау.</t>
  </si>
  <si>
    <t xml:space="preserve"> - Меншікті қаражат</t>
  </si>
  <si>
    <t xml:space="preserve"> - Банк несиелері</t>
  </si>
  <si>
    <t xml:space="preserve"> - Басқа қаражат көздері</t>
  </si>
  <si>
    <t>* 7-ші беттегі методологиялық түсініктемені қараңыз</t>
  </si>
  <si>
    <t xml:space="preserve">   1.3. Негізгі қаражатты қаржыландыру көздерін бағалау</t>
  </si>
  <si>
    <t xml:space="preserve"> - Қаржыландырылған жоқ </t>
  </si>
  <si>
    <t xml:space="preserve">   1.4. Кәсіпорындардың банктердегі депозиттері көлемінің өзгеруі</t>
  </si>
  <si>
    <t xml:space="preserve">   Депозиттер көлемін өткен тоқсандағы жағдаймен салыстыру </t>
  </si>
  <si>
    <t>Кәсіпорын жауаптары, %</t>
  </si>
  <si>
    <t>Ұлғайтты</t>
  </si>
  <si>
    <t>Өзгеріс жоқ</t>
  </si>
  <si>
    <t>Кемітті</t>
  </si>
  <si>
    <t>Салым салмайды</t>
  </si>
  <si>
    <t>Салым салады (1жол+2жол+3жол)</t>
  </si>
  <si>
    <t>Салым салады (1жол+2жол+3жо)</t>
  </si>
  <si>
    <t>Диффузиялық индекс *</t>
  </si>
  <si>
    <t>Банктердегі депозиттер көлемі өзгерісінің диффузиялық индексі</t>
  </si>
  <si>
    <t>II. Банк жүйесінің экономиканың нақты секторына ықпалы</t>
  </si>
  <si>
    <t xml:space="preserve">   2.1. Кәсіпорындардың банк несиелеріне қажеттілігін қанағаттандыру деңгейі</t>
  </si>
  <si>
    <t>Сауда; және жөндеу қызметтері</t>
  </si>
  <si>
    <t>Басқалар</t>
  </si>
  <si>
    <t>Несие алғандардың барлығы</t>
  </si>
  <si>
    <t>Өнеркәсіп</t>
  </si>
  <si>
    <t xml:space="preserve">   2.2. Несиелеу шарттары: </t>
  </si>
  <si>
    <t>Нақты несие алу мерз.</t>
  </si>
  <si>
    <t>Қалаулы несие алу мерз.</t>
  </si>
  <si>
    <t>Қалаулы % мөлшерлеме</t>
  </si>
  <si>
    <t>Нақты % мөлшерлеме</t>
  </si>
  <si>
    <t xml:space="preserve">Нақты несие алу мерз. </t>
  </si>
  <si>
    <t xml:space="preserve">   2.2.1 Алынған несиелер бойынша салаларалық пайыздық мөлшерлемелер </t>
  </si>
  <si>
    <t>Экономиканың негізгі салалары</t>
  </si>
  <si>
    <t>Экономика бойынша</t>
  </si>
  <si>
    <t>Сауда және жөндеу қызметтері</t>
  </si>
  <si>
    <t>теңгемен</t>
  </si>
  <si>
    <t>шетел валютасымен</t>
  </si>
  <si>
    <t xml:space="preserve">   2.3. Кәсіпорындардың банк несиелері бойынша берешегі </t>
  </si>
  <si>
    <t xml:space="preserve">Берешегі бар кәсіпорындар </t>
  </si>
  <si>
    <t xml:space="preserve">   2.4. Банк қызметтеріне кәсіпорындардың сұранысын қанағаттандыру деңгейі</t>
  </si>
  <si>
    <t>Коэффициент соотношения долгосрочных обязательств и активов</t>
  </si>
  <si>
    <t>800/720</t>
  </si>
  <si>
    <t>Коэффициент соотношения долгосрочных обязательств и собственного капитала</t>
  </si>
  <si>
    <t>800/700</t>
  </si>
  <si>
    <t>Оборачиваемость активов</t>
  </si>
  <si>
    <t>Коэффициент соотношения долгосрочных займов (включая их текущую часть) и собственного капитала</t>
  </si>
  <si>
    <t>(801+812)/700</t>
  </si>
  <si>
    <t>Коэффициент соотношения долгосрочных займов (включая их текущую часть) и чистых активов</t>
  </si>
  <si>
    <t>(801+812)/(700+800)</t>
  </si>
  <si>
    <t>позитивно</t>
  </si>
  <si>
    <t>негативно</t>
  </si>
  <si>
    <t>не повлияло</t>
  </si>
  <si>
    <t>не знаю</t>
  </si>
  <si>
    <t>Промышленность</t>
  </si>
  <si>
    <t>Отношение собственного капитала к текущим (оборотным активам)</t>
  </si>
  <si>
    <t>100%*700/620</t>
  </si>
  <si>
    <t>100%*350/700</t>
  </si>
  <si>
    <t>Обрабатыв-я пром-сть</t>
  </si>
  <si>
    <t>Факторный анализ рентабельности реализованной продукции и собственного капитала предприятия</t>
  </si>
  <si>
    <t>показывается количество предприятий, принявших участие в мониторинге, в динамике по кварталам, в отраслевом разрезе</t>
  </si>
  <si>
    <t>Качественный показатель</t>
  </si>
  <si>
    <t>Год</t>
  </si>
  <si>
    <t>Квартал</t>
  </si>
  <si>
    <t>Вес</t>
  </si>
  <si>
    <t>Размер предприятия</t>
  </si>
  <si>
    <t>Организационно правовая форма</t>
  </si>
  <si>
    <t>Форма собственнсти</t>
  </si>
  <si>
    <t>Статистика</t>
  </si>
  <si>
    <t>Значение</t>
  </si>
  <si>
    <t>Структура оценок показателей в динамике</t>
  </si>
  <si>
    <t>Ответы</t>
  </si>
  <si>
    <t>Контроль 1 (сумма по отраслям)</t>
  </si>
  <si>
    <t xml:space="preserve">Контроль 2 </t>
  </si>
  <si>
    <r>
      <t>▲▼</t>
    </r>
    <r>
      <rPr>
        <sz val="14"/>
        <rFont val="Arial Unicode MS"/>
        <family val="2"/>
        <charset val="204"/>
      </rPr>
      <t>☝☟➘➚➷➹⇧⇩</t>
    </r>
  </si>
  <si>
    <r>
      <t>⇖⇗</t>
    </r>
    <r>
      <rPr>
        <sz val="10"/>
        <rFont val="Bookshelf Symbol 7"/>
        <charset val="2"/>
      </rPr>
      <t>no</t>
    </r>
    <r>
      <rPr>
        <sz val="10"/>
        <rFont val="Comic Sans MS"/>
        <family val="4"/>
        <charset val="204"/>
      </rPr>
      <t>o</t>
    </r>
    <r>
      <rPr>
        <sz val="10"/>
        <rFont val="Lucida Sans"/>
        <family val="2"/>
      </rPr>
      <t>⇩⇣⇡⇖⇗⇘⇙</t>
    </r>
    <r>
      <rPr>
        <sz val="10"/>
        <rFont val="MS Mincho"/>
        <family val="3"/>
        <charset val="204"/>
      </rPr>
      <t>⇩⇧</t>
    </r>
    <r>
      <rPr>
        <sz val="10"/>
        <rFont val="Wingdings"/>
        <charset val="2"/>
      </rPr>
      <t>ÃÄÅÆÈÇÉÊÙÚÝÞëìíî</t>
    </r>
    <r>
      <rPr>
        <sz val="10"/>
        <rFont val="Wingdings 2"/>
        <family val="1"/>
        <charset val="2"/>
      </rPr>
      <t>HI</t>
    </r>
    <r>
      <rPr>
        <sz val="10"/>
        <rFont val="Wingdings 3"/>
        <family val="1"/>
        <charset val="2"/>
      </rPr>
      <t>»¼ÇÈ</t>
    </r>
  </si>
  <si>
    <t>Нет задолженности</t>
  </si>
  <si>
    <t>разница между добывающей и обрабатывающей</t>
  </si>
  <si>
    <t>имеется задолженность</t>
  </si>
  <si>
    <t>Всего имели задолж-сть</t>
  </si>
  <si>
    <t>Число анкет</t>
  </si>
  <si>
    <t>Торговля; ремонт автомобилей, бытовых изделий  и предметов личного пользования</t>
  </si>
  <si>
    <t>Количество предприятий – участников (единиц)</t>
  </si>
  <si>
    <t>Общая численность занятых (человек)</t>
  </si>
  <si>
    <t>Объем доходов от реализации (млн. тенге)</t>
  </si>
  <si>
    <t>Соотношение дебиторской и кредиторской задолженности</t>
  </si>
  <si>
    <t>625/813</t>
  </si>
  <si>
    <t>800/810</t>
  </si>
  <si>
    <t>Соотношение долгосрочных и текущих обязательств</t>
  </si>
  <si>
    <t>Доля краткосрочных займов в текущих обязательствах</t>
  </si>
  <si>
    <t>811/810</t>
  </si>
  <si>
    <t>813/810</t>
  </si>
  <si>
    <t>Оборачив-сть оборотных активов</t>
  </si>
  <si>
    <t>Доля кредиторской задолженности в текущих обязательствах</t>
  </si>
  <si>
    <t>Нормальный уровень</t>
  </si>
  <si>
    <t>Не знаю</t>
  </si>
  <si>
    <t>Доля текущей части долгосрочных займов в текущих обязательствах</t>
  </si>
  <si>
    <t>812/810</t>
  </si>
  <si>
    <t>Отношение краткосрочных обязательств к текущим активам</t>
  </si>
  <si>
    <t>620/810 или (621+625+626+6261+627)/810</t>
  </si>
  <si>
    <t>(625+626+6261+627)/810 или (620-621)/810</t>
  </si>
  <si>
    <t>810/620 или 810/(621+625+626+6261+627)</t>
  </si>
  <si>
    <t xml:space="preserve">        - в том числе расходы будущих периодов</t>
  </si>
  <si>
    <t>Возможность получения услуг</t>
  </si>
  <si>
    <t>Скопировать 350 из 351 спецвставкой</t>
  </si>
  <si>
    <t>Потребность в услугах банков</t>
  </si>
  <si>
    <t>Высокий уровень</t>
  </si>
  <si>
    <t>Средний уровень</t>
  </si>
  <si>
    <t>Низкий уровень</t>
  </si>
  <si>
    <t>Не изменили</t>
  </si>
  <si>
    <t>Уменьшили</t>
  </si>
  <si>
    <t>110/700</t>
  </si>
  <si>
    <t xml:space="preserve">Коэффициент обеспеченности запасов и затрат </t>
  </si>
  <si>
    <t xml:space="preserve">Чистый доход (убыток) от продаж </t>
  </si>
  <si>
    <t xml:space="preserve">Срок кредита факт. </t>
  </si>
  <si>
    <t>Срок кредита желаем.</t>
  </si>
  <si>
    <t>%-ая ставка желаем.</t>
  </si>
  <si>
    <t>%-ая ставка факт.</t>
  </si>
  <si>
    <t>Ча</t>
  </si>
  <si>
    <t>Чистые активы (разница между всеми активами предприятия и долгосрочными и краткосрочными долгами)</t>
  </si>
  <si>
    <t>720-800-810</t>
  </si>
  <si>
    <t>Производительность труда</t>
  </si>
  <si>
    <t>по объему произведенной продукции</t>
  </si>
  <si>
    <t>по доходу от реализации продукции</t>
  </si>
  <si>
    <t>Доля себестоимости</t>
  </si>
  <si>
    <t>в доходе от реализации продукции</t>
  </si>
  <si>
    <t>Дополнительные коэффициенты финансовой устойчивости</t>
  </si>
  <si>
    <t>Коэффициент капиталоотдачи (оборачиваемость собственного капитала)</t>
  </si>
  <si>
    <t>0,2-0,3</t>
  </si>
  <si>
    <t xml:space="preserve">Удельный вес оборотных средств в активах </t>
  </si>
  <si>
    <t>620/720</t>
  </si>
  <si>
    <t>Степень удовлет-ния потребности</t>
  </si>
  <si>
    <t>Производство и распределение электроэнергии, воды</t>
  </si>
  <si>
    <t>USD/KZT</t>
  </si>
  <si>
    <t>EUR/KZT</t>
  </si>
  <si>
    <t>RUB/KZT</t>
  </si>
  <si>
    <t>Коэффициент обесп-сти обор-х активов собств. сред-ми (к-т фин независимости в части форм-я обор активов)</t>
  </si>
  <si>
    <t>Ти</t>
  </si>
  <si>
    <t>Коэффициент структуры долгосрочных вложений</t>
  </si>
  <si>
    <t>Оплата  труда  - всего (отнесенная на себестоимость произведенной продукции)</t>
  </si>
  <si>
    <t>П_2004-4</t>
  </si>
  <si>
    <t>ФА</t>
  </si>
  <si>
    <t>Графики-Э</t>
  </si>
  <si>
    <t>Лист</t>
  </si>
  <si>
    <t>-</t>
  </si>
  <si>
    <t>800/600</t>
  </si>
  <si>
    <t>(700+800-600)/621</t>
  </si>
  <si>
    <t>Коэффициент маневренности собственного капитала</t>
  </si>
  <si>
    <t>Коэффициент долгосрочного привлечения заемных источников</t>
  </si>
  <si>
    <t>Коэффициент устойчивого финансирования</t>
  </si>
  <si>
    <t>Индекс постоянного актива</t>
  </si>
  <si>
    <t>Коэффициент износа</t>
  </si>
  <si>
    <t>Коэффициент реальной стоимости имущества</t>
  </si>
  <si>
    <t>700/(600+620)</t>
  </si>
  <si>
    <t>Рентабельность имущества</t>
  </si>
  <si>
    <t>Рентабельность затрат</t>
  </si>
  <si>
    <t>Коэффициент концентрации собственного капитала (коэффициент автономии, уровень самофинансирования)</t>
  </si>
  <si>
    <t>Увеличили</t>
  </si>
  <si>
    <t>В тенге</t>
  </si>
  <si>
    <t>В инвалюте</t>
  </si>
  <si>
    <t>Показатель</t>
  </si>
  <si>
    <t>Ед. измерения</t>
  </si>
  <si>
    <t>Формулы расчета показателей</t>
  </si>
  <si>
    <t>Код</t>
  </si>
  <si>
    <t>Наименование</t>
  </si>
  <si>
    <t>Доля пред-ий с РП &lt; 0%</t>
  </si>
  <si>
    <t>Доля пред-ий с 20%&lt;РП&lt;40%</t>
  </si>
  <si>
    <t>1. Исходные данные для расчета и анализа</t>
  </si>
  <si>
    <t>Ниже в формулах использованы коды показателей и обозначения. Индекс 1 в обозначении показателя означает текущий квартал, индекс 0 - предыдущий кваратал, например, Д1, Д0 - доход от реализации продукции в данном и предыдущем, по отношению к нему, кварталах.</t>
  </si>
  <si>
    <t>Доход от реализации продукции  – всего (Д)</t>
  </si>
  <si>
    <t>млн. тенге</t>
  </si>
  <si>
    <t>Себестоимость реализованной продукции (С)</t>
  </si>
  <si>
    <t xml:space="preserve"> –"–</t>
  </si>
  <si>
    <t>Затраты на единицу реализованной продукции</t>
  </si>
  <si>
    <t>120/110</t>
  </si>
  <si>
    <t xml:space="preserve">Активы - всего </t>
  </si>
  <si>
    <t>350/110</t>
  </si>
  <si>
    <t>Оборачиваемость активов (А)</t>
  </si>
  <si>
    <t>Коэффициент финансовой зависимости (Ф)</t>
  </si>
  <si>
    <t>720/700</t>
  </si>
  <si>
    <t>%</t>
  </si>
  <si>
    <t>Изменение рентабельности продаж - всего</t>
  </si>
  <si>
    <t xml:space="preserve">            в том числе за счет факторов:</t>
  </si>
  <si>
    <t>1 квартал 2009 года</t>
  </si>
  <si>
    <t>ожидание</t>
  </si>
  <si>
    <t>В 4кв. 2005г. влияние основных  факторов на  рентабельность  собственного капитала (СК) было следующим: 1)  за счет более высоких темпов роста СК по сравнению с активами, что связано со снижением доли привлеченых средств (и соответствующим уменьшением коэффициента финансовой зависимости), рентабельность СК выросла на 0,3%; 2) за счет снижения оборачиваемости активов рентабельность СК уменьшилась на 3,96%.</t>
  </si>
  <si>
    <t>Да (наличие отметки)</t>
  </si>
  <si>
    <t xml:space="preserve">Финансирование оборотных средств в истекшем квартале за счет кредитов банков </t>
  </si>
  <si>
    <t xml:space="preserve">Финансирование оборотных средств в истекшем квартале за счет других источников </t>
  </si>
  <si>
    <t>да (наличие отметки)</t>
  </si>
  <si>
    <t xml:space="preserve">Финансирование основных средств в истекшем квартале за счет собственных средств </t>
  </si>
  <si>
    <t xml:space="preserve">Финансирование основных средств в истекшем квартале   за счет кредитов банков </t>
  </si>
  <si>
    <t xml:space="preserve">Финансирование основных средств в истекшем квартале   за счет других источников </t>
  </si>
  <si>
    <t xml:space="preserve">Финансирование основных средств в истекшем квартале  не осуществлялось </t>
  </si>
  <si>
    <t xml:space="preserve">Изменение  депозита предприятия в банке </t>
  </si>
  <si>
    <t>увеличение</t>
  </si>
  <si>
    <t>без изменения</t>
  </si>
  <si>
    <t>уменьшение</t>
  </si>
  <si>
    <t>депозита нет</t>
  </si>
  <si>
    <t>&gt; 50 - укрепление</t>
  </si>
  <si>
    <t>&lt; 50 - девальвация</t>
  </si>
  <si>
    <t>для диффузных индексов графика</t>
  </si>
  <si>
    <t>для диффузных индексов таблицы</t>
  </si>
  <si>
    <t>Потребность предприятия в услугах банков в текущем квартале прогноз</t>
  </si>
  <si>
    <t>высокая</t>
  </si>
  <si>
    <t>средняя</t>
  </si>
  <si>
    <t>низкая</t>
  </si>
  <si>
    <t xml:space="preserve">Возможность получения предприятием услуг банков в текущем квартале </t>
  </si>
  <si>
    <t>3 квартал 2008 года</t>
  </si>
  <si>
    <t xml:space="preserve">Степень удовлетворения спроса предприятия на услуги банков в истекшем квартале </t>
  </si>
  <si>
    <t xml:space="preserve">Изменение цен на готовую продукцию предприятий </t>
  </si>
  <si>
    <t>Изменение цен на сырье и материалы, приобретенные предприятиями</t>
  </si>
  <si>
    <t xml:space="preserve">Изменение спроса на готовую продукцию предприятий </t>
  </si>
  <si>
    <t>нормальная</t>
  </si>
  <si>
    <t>да</t>
  </si>
  <si>
    <t>нет</t>
  </si>
  <si>
    <t xml:space="preserve">Степень удовлетворения в кредитах банков в истекшем квартале </t>
  </si>
  <si>
    <t xml:space="preserve">Процентная ставка по кредиту в тенге </t>
  </si>
  <si>
    <t xml:space="preserve">Прочие коммунальные, социальные и персональные услуги </t>
  </si>
  <si>
    <t>Всего по области(-ям)</t>
  </si>
  <si>
    <t xml:space="preserve">Срок предоставления кредита в тенге, в месяцах </t>
  </si>
  <si>
    <t xml:space="preserve">Процентная ставка по кредиту в инвалюте </t>
  </si>
  <si>
    <t xml:space="preserve">Срок предоставления кредита в инвалюте, в месяцах </t>
  </si>
  <si>
    <t>Приемлемый % по кредиту в тенге</t>
  </si>
  <si>
    <t>Приемлемый срок кредита в тенге</t>
  </si>
  <si>
    <t>Приемлемый % по кредиту в инвалюте</t>
  </si>
  <si>
    <t>Приемлемый срок по кредиту в инвалюте</t>
  </si>
  <si>
    <t>1</t>
  </si>
  <si>
    <t xml:space="preserve">Спрос (заказы) на  готовую  продукцию (работы, услуги) </t>
  </si>
  <si>
    <t>практически без изменения</t>
  </si>
  <si>
    <t>снижение</t>
  </si>
  <si>
    <t xml:space="preserve">Цены на готовую продукцию (товары, работы, услуги)  </t>
  </si>
  <si>
    <t>Увеличение</t>
  </si>
  <si>
    <t>Практически без изменения</t>
  </si>
  <si>
    <t>Снижение</t>
  </si>
  <si>
    <t xml:space="preserve">Цены на сырье и материалы, приобретенные предприятием </t>
  </si>
  <si>
    <t xml:space="preserve">Влияние изменения курса тенге к доллару США на хозяйственную деятельность предприятия в истекшем квартале </t>
  </si>
  <si>
    <t xml:space="preserve">Влияние изменения курса тенге к евро на хозяйственную деятельность предприятия в истекшем квартале </t>
  </si>
  <si>
    <t>№</t>
  </si>
  <si>
    <t>Ответы пред- приятий, %</t>
  </si>
  <si>
    <t xml:space="preserve">Влияние изменения курса тенге к рос.рублю на хозяйственную деятельность предприятия в истекшем квартале </t>
  </si>
  <si>
    <t xml:space="preserve">Изменение в текущем квартале обменного курса тенге к доллару США (KZT/USD) </t>
  </si>
  <si>
    <t>увеличится</t>
  </si>
  <si>
    <t xml:space="preserve">Изменение  рыночного курса тенге к евро  (KZT/EUR) </t>
  </si>
  <si>
    <t xml:space="preserve">Изменение в текущем квартале обменного курса тенге к рос.рублю  (KZT/RUB) </t>
  </si>
  <si>
    <t>(Д1-С0)/Д1 - (Д0-С0)/Д0</t>
  </si>
  <si>
    <t xml:space="preserve">   -  влияние  себестоимости реализованной продукции</t>
  </si>
  <si>
    <t>(Д1-С1)/Д1 - (Д1-С0)/Д1</t>
  </si>
  <si>
    <t>3. Анализ рентабельности собственного капитала</t>
  </si>
  <si>
    <t>Изменение за квартал - всего</t>
  </si>
  <si>
    <t xml:space="preserve">   -  влияние  рентабельности продаж</t>
  </si>
  <si>
    <t xml:space="preserve">(Ч1-Ч0)*А0*Ф0  </t>
  </si>
  <si>
    <t xml:space="preserve">   -  влияние ресурсоотдачи (оборачиваемости активов)</t>
  </si>
  <si>
    <t xml:space="preserve">Ч1*(А1-А0)*Ф0  </t>
  </si>
  <si>
    <t xml:space="preserve">   -  влияние  коэффициента финансовой зависимости </t>
  </si>
  <si>
    <t xml:space="preserve">Ч1*А1*(Ф1-Ф0)  </t>
  </si>
  <si>
    <t xml:space="preserve">Доход (убыток) от реализации продукции </t>
  </si>
  <si>
    <t>Доход (убыток) на единицу реализованной продукции  (Ч)</t>
  </si>
  <si>
    <t>задолженность имеется</t>
  </si>
  <si>
    <t>баланс ответов</t>
  </si>
  <si>
    <t>увеличение спроса</t>
  </si>
  <si>
    <t>уменьшение спроса</t>
  </si>
  <si>
    <t>спрос не изменится</t>
  </si>
  <si>
    <t>контроль</t>
  </si>
  <si>
    <t>задолженности нет</t>
  </si>
  <si>
    <t>не ответили</t>
  </si>
  <si>
    <t>13-1</t>
  </si>
  <si>
    <t>заполняются данные по показателю "Задолженность предприятия по кредиту банку на конец истекшего квартала" по всем отраслям с использованием АРМ-а "Формирование отчетности" в режиме РС-П2</t>
  </si>
  <si>
    <t>Финансирование инвестиций  в истекшем квартале   за счет выпуска ценных бумаг</t>
  </si>
  <si>
    <t>9-1</t>
  </si>
  <si>
    <t xml:space="preserve">Цены на готовую продукцию  </t>
  </si>
  <si>
    <t>Финансирование оборотных средств  в истекшем квартале   за счет выпуска ценных бумаг</t>
  </si>
  <si>
    <t xml:space="preserve">Задолженность предприятия по кредиту банку на конец истекшего квартала </t>
  </si>
  <si>
    <t>ка</t>
  </si>
  <si>
    <t>кооа</t>
  </si>
  <si>
    <t xml:space="preserve">  Коэффициенты платежеспособности и  ликвидности </t>
  </si>
  <si>
    <t xml:space="preserve">  Показатели общей финансовой устойчивости </t>
  </si>
  <si>
    <t>Коэффициент концентрации заемного капитала</t>
  </si>
  <si>
    <t>Коэффициент соотношения заемных и собственных средств (плечо финансового рычага)</t>
  </si>
  <si>
    <t xml:space="preserve">  Расчетные показатели </t>
  </si>
  <si>
    <t>Собственные оборотные средства</t>
  </si>
  <si>
    <t xml:space="preserve">  Обеспеченность текущей деятельности предприятия собственными источниками финансирования </t>
  </si>
  <si>
    <t>сос</t>
  </si>
  <si>
    <t>кзк</t>
  </si>
  <si>
    <t>з/с</t>
  </si>
  <si>
    <t>(800+810)/(600+620)</t>
  </si>
  <si>
    <t>Баланс (700+800+810)</t>
  </si>
  <si>
    <t>Баланс (600+620)</t>
  </si>
  <si>
    <t>повысится</t>
  </si>
  <si>
    <t>не изменится</t>
  </si>
  <si>
    <t>снизится</t>
  </si>
  <si>
    <t>(800+810)/700</t>
  </si>
  <si>
    <t>(700+800-600)/620</t>
  </si>
  <si>
    <t>(700+800-600)/700</t>
  </si>
  <si>
    <t>Излишек (недостаток) собственных оборотных средств</t>
  </si>
  <si>
    <t>7001-621</t>
  </si>
  <si>
    <t>Излишек (недостаток) общей величины основных источников формирования запасов и затрат</t>
  </si>
  <si>
    <t>2008-4</t>
  </si>
  <si>
    <t>Излишек (недостаток) собственных и долгосрочных заемных источников формирования запасов и затрат</t>
  </si>
  <si>
    <t xml:space="preserve">  </t>
  </si>
  <si>
    <t>4 кв</t>
  </si>
  <si>
    <t xml:space="preserve">Форма РС-П2 </t>
  </si>
  <si>
    <t>Количество предприятий заполнивших данный показатель</t>
  </si>
  <si>
    <t xml:space="preserve">    2009 ж. 1 тоқсанында теңге бағамының АҚШ долларына, ЕВРО  және ресей рубліне қатысты өзгеруі шаруашылық қызметіне кері ықпал еткен кәсіпорындар үлесі айтарлықтай көбейді (сәйкесінше 48,8%, 31,9% және 28,1%). Теңге бағамының аталған валюталарға қатысы өзгеруі кәсіпорындардың шаруашылық қызметіне оң әсер еткен кәсіпорындар үлесі сәйкесінше тек  7,4%,  3,2% және 4,3% құрады. .</t>
  </si>
  <si>
    <t xml:space="preserve">    2009ж. 1 тоқ. кәсіпорындар теңге  бағамының ЕВРО және ресей рубліне  қатысты  төмендеуін күтті. 2009 ж. 2 тоқ. кәсіпорындардың болжамы бойынша теңге бағамы ЕВРО-ға қатысты өзгермейді, ал АҚШ доллары мен ресей рубліне қатысты азын-аулақ төмендейді. </t>
  </si>
  <si>
    <r>
      <t xml:space="preserve">    2009ж. 1 тоқсанында бұрынғыдай айналым қаражаттарын қаржыландыру көздерінің негізгі көзі меншікті қаражат болып қалып отыр (80,2%). Айналым қаражаттарын қаржыландыру үшін банк несиелерін қолданған кәсіпорындар үлесі 17,1% дейін </t>
    </r>
    <r>
      <rPr>
        <b/>
        <sz val="10"/>
        <rFont val="Times New Roman"/>
        <family val="1"/>
        <charset val="204"/>
      </rPr>
      <t>азайды</t>
    </r>
    <r>
      <rPr>
        <sz val="10"/>
        <rFont val="Times New Roman"/>
        <family val="1"/>
      </rPr>
      <t xml:space="preserve">. </t>
    </r>
  </si>
  <si>
    <t xml:space="preserve">      2009ж. 1 тоқ. кәсіпорындардың инвестициялық белсенділігі біраз төмендеді: инвестицияларды қаржыландырмаған кәсіпорындар үлесі айтарлықтай көбейді (41,9% дейін) және осы мақсатта банк несиелерін және меншікті қаражатты қолданған кәсіпорындар үлесі азайды (сәйкесінше 4,7% и 51,8% дейін). </t>
  </si>
  <si>
    <t xml:space="preserve">     2009ж. 1 тоқсанында депозит көлемі өзгерісінің диффузиялық индексі азын-аулақ төмендеді (50,3), бұл кәсіпорындардың бактегі депозиттерінің көлемінің өсу қарқынының өткен тоқсанмен салыстырғанда төмендегенін білдіреді. 2009ж. 2 тоқсанында кәсіпорындардың күтімі бойынша депозиттер көлемі айтарлықтай өзгермейді. </t>
  </si>
  <si>
    <t xml:space="preserve">     2009ж. 1 тоқ. өз қызметін қаржыландыру үшін банк несиелерін қолданған кәсіпорындардың үлесі айтарлықтай төмендеді (20,7%). Бұрынғыдай несие алғандардың басым бөлігін өнеркәсіп (8,6%), сауда (5%) және құрылыс (3,8%) кәсіпорындары құрады. Несие алған кәсіпорындар саны әсіресе сауда саласында, өңдеу өнеркәсібінде және құрылыс саласында  қысқарды. </t>
  </si>
  <si>
    <t xml:space="preserve">     2009 жылдың 1 тоқ. теңгемен берілген несиелер бойынша орташа пайыздық мөлшерлемелер азын-аулақ төмендеді (15,9% дейін), ал шетел валютасымен берілген несиелер бойынша 14,7% дейін жоғарылады. Теңгемен де, шетел валютасымен де несие алудың қалаулы мөлшерлемесі төмендеді (сәйкесінше 11,1% және 9,4%).</t>
  </si>
  <si>
    <t xml:space="preserve">    2009ж. 1 тоқ. өткен тоқсанмен салыстырғанда несие бойынша берешегі бар кәсіпорындар үлесі 46,9% дейін азайды.  Берешектің басым бөлігі - өнеркәсіп кәсіпорындарының (20%, оның ішінде 15,5%-өңдеу өнеркәсібі), сауда (8,7%) және құрылыс (8,2%) кәсіпорындарының үлесі.   </t>
  </si>
  <si>
    <t xml:space="preserve">     2009ж. 1 тоқсанында банк қызметтеріне қажеттілігі жоғары кәсіпорындардың үлесі азайды (29,5% дейін). 9,8% кәсіпорын аталған көрсеткіштің төменгі деңгейін белгіледі. 2009ж. 2 тоқсанында қажеттілік деңгейі жоғары кәсіпорындар үлесі көбейеді деп күтілуде.                                                                                                                                                                             </t>
  </si>
  <si>
    <t xml:space="preserve">     2009ж. 1 тоқсанында банк қызметтеріне қажеттілікті қанағаттандыру дәрежесінің қалыпты деңгейін белгілеген кәсіпорындар үлесі  85,2% дейін төмендеді. </t>
  </si>
  <si>
    <t xml:space="preserve">      2009ж. 1 тоқ. банк қызметтерімен қолдану мүмкіндігі жоғары кәсіпорындар үлесі 22,9% дейін төмендеді. 2009ж. 2 тоқсанында аталған көрсеткіштің азын-аулақ жоғарылауы күтілуде. </t>
  </si>
  <si>
    <t xml:space="preserve">      2009ж. 1 тоқ. дайын өнімге деген сұраныстың төмендеу тенденциясы жалғасып, қарастырылып отырған кезеңде ең төменгі деңгейіне жетті (экономика бойынша индекс 31,9 дейін, ал құрылыс саласы бойынша 30,4 дейін төмендеді). 2009ж. 2 тоқ. дайын өнімге деген сұраныс өткен тоқсанмен салыстырғанда айтарлықтай өзгермейді деп күтілуде.</t>
  </si>
  <si>
    <t xml:space="preserve">       2009ж. 1 тоқ. экономика бойынша дайын өнімге деген баға азын-аулақ өсті (баға өзгерісінің диффузиялық индексі 51,7 құрады). Кен өндіру өнеркәсібінде бағаның төендеу қарқынынң айтарлықтай төмендеуі байқалады. 2009ж. 2 тоқсанында кәсіпорындар бағаның азын-аулақ өсуін күтуде. </t>
  </si>
  <si>
    <t xml:space="preserve">  .  2009 ж. 1 тоқсанында шикізат пен  материалдарға бағаның өсуі 2008ж. 4 тоқсанымен салыстырғанда төменірек қарқынмен жалғасты (экономика бойынша диффузиялық индекс 68,3 құрады; құрылыс саласы бойынша - 71,2). 2009ж. 2 тоқсанында айтарлықтай өзгерістер күтілмейді (экономика бойынша диффузиялық индекс 63,8, құрылыс бойынша 70,2 құрады).  </t>
  </si>
  <si>
    <t xml:space="preserve">   2009ж. 1 тоқсанында активтердегі айналым қаражаттарының үлесі және айналым қаражаттарының айналымдылығы төмендеп сәйкесінше 36,8% және 32,4% құрады. </t>
  </si>
  <si>
    <t xml:space="preserve">      2009ж. 1 тоқсанында ағымдағы өтімділік коэффициенті өткен тоқсанмен салыстырғанда өзгерген жоқ (1,62). Ағымдағы өтімділік коэффициенті 1 ден төмен кәсіпорындар үлесі жоғары болып қалып отыр (37,6%). Жалпы төлем қабілеті коэффициенті азын-аулақ көтерілді (2,14). </t>
  </si>
  <si>
    <t xml:space="preserve">    2009ж. 1 тоқсанында экономика бойынша салық салғанға дейінгі сату рентабелділігі 31,4% дейін төмендеді (өткен тоқсанмен салыстырғанда 5,2% төмен), бұл негізінен кен өндіру саласында сатудан түсетін түсімнің азаюы нәтижесінде болды. Рентабелділіктің төмендеуі ауыл шаруашылығында, кен өндіру және өңдеу өнеркәсібінде орын алды. </t>
  </si>
  <si>
    <t xml:space="preserve">   2009ж. 1 тоқсанында 2008ж. 4 тоқсанымен салыстырғанда сату рентабелділігі 5,2% азайды, оған келесі негізгі факторлардың тұтас ықпал жасауы себеп болды:                                                                 1) сату көлемінің өзгеруі (өткізілген өнімнің физикалық көлемі және оның бағасы) рентабелділіктің 17,6% төмендеуіне әкелді;     
2) өткізілген өнімнің өзіндік құнының азаюы рентабелділіктің 12,4% жоғарылауына әкелді. Нәтижесінде сату рентабелділігі 31,4% құрады. 31,4%.</t>
  </si>
  <si>
    <t xml:space="preserve">      2009ж. 1 тоқ. шығынды кәсіпорындар үлесі 20,4% дейін көбейді. Ал "Кен өндіру" және  "Сауда" саласында шығынды кәсіпорындар азайды. </t>
  </si>
  <si>
    <t xml:space="preserve">  Қарастырылып отырған кезеңде еібек өнімділігі төмендеген кәсіпорындар үлесі тоқсан сайын артуы орын алды. Маңызды факторлардың бірі өнімнің 1 данасына кететін шығын болып табылады.</t>
  </si>
  <si>
    <t>Диффузионный индекс*</t>
  </si>
  <si>
    <t>Темпы изменения прибыли</t>
  </si>
  <si>
    <t>Темпы изменения дохода от реализации продукции</t>
  </si>
  <si>
    <t>Темпы изменения стоимости имущества (активов)</t>
  </si>
  <si>
    <t>(700+600)/720</t>
  </si>
  <si>
    <t>600/700</t>
  </si>
  <si>
    <t>Накопленный износ</t>
  </si>
  <si>
    <t>Диффуз-й индекс измен-я по экономике (Э)</t>
  </si>
  <si>
    <t>Добывающая пром-сть</t>
  </si>
  <si>
    <t xml:space="preserve">Всего по экономике </t>
  </si>
  <si>
    <t>Первоначальная балансовая стоимость основных средств</t>
  </si>
  <si>
    <t xml:space="preserve">      (626+6261+627)/810     или (620-621-625)/810</t>
  </si>
  <si>
    <t>&lt;=1</t>
  </si>
  <si>
    <t>&gt;=0,5</t>
  </si>
  <si>
    <t>ка+кзк=1</t>
  </si>
  <si>
    <t>з/с=1/ка</t>
  </si>
  <si>
    <t>коз</t>
  </si>
  <si>
    <t>коз&gt;=0,6-0,8</t>
  </si>
  <si>
    <t>км</t>
  </si>
  <si>
    <t>кооа&gt;=0,1</t>
  </si>
  <si>
    <t>км=0,5</t>
  </si>
  <si>
    <t>Тп</t>
  </si>
  <si>
    <t>Тд</t>
  </si>
  <si>
    <t>Ис</t>
  </si>
  <si>
    <t>Исд</t>
  </si>
  <si>
    <t>Ио</t>
  </si>
  <si>
    <t>По</t>
  </si>
  <si>
    <t>Ин</t>
  </si>
  <si>
    <t>Суммарная стоимость основных средств, сырья, незавершеннного производства</t>
  </si>
  <si>
    <t>Са</t>
  </si>
  <si>
    <t>1) 700-600;  2) (700+800)-600;     3) 620-810</t>
  </si>
  <si>
    <t>7001+800-621</t>
  </si>
  <si>
    <t>7001+800+810-621</t>
  </si>
  <si>
    <t>100%*720/720</t>
  </si>
  <si>
    <t>100%*110/110</t>
  </si>
  <si>
    <t>100%*(110-120)/(110-120)</t>
  </si>
  <si>
    <t>Доля долгосрочных обязательств в их общем объеме</t>
  </si>
  <si>
    <t>Диффузионный индекс изменения объемов депозитов в банках</t>
  </si>
  <si>
    <t xml:space="preserve">Не вкладывали </t>
  </si>
  <si>
    <t>800/(800+810)</t>
  </si>
  <si>
    <t>2008-2</t>
  </si>
  <si>
    <t>Влияние на  хозяйственную деятельность предприятия в истекшем квартале изменения обменного курса тенге к доллару США (KZT/ USD)</t>
  </si>
  <si>
    <t>Влияние на  хозяйственную деятельность предприятия в истекшем квартале изменения обменного курса тенге к евро (KZT/ EUR)</t>
  </si>
  <si>
    <t>Влияние на  хозяйственную деятельность предприятия в истекшем квартале изменения обменного курса тенге к рублю  (KZT/ RUR)</t>
  </si>
  <si>
    <t>Влияние в истекшем квартале на хозяйственную деятельность изменения обменного курса тенге к …</t>
  </si>
  <si>
    <t>Изменение в текущем квартале обменного курса тенге к доллару США (KZT/ USD)</t>
  </si>
  <si>
    <t>Изменение в текущем квартале обменного курса тенге к евро (KZT/ EUR)</t>
  </si>
  <si>
    <t>Изменение в текущем квартале обменного курса тенге к рублю (KZT/ RUR)</t>
  </si>
  <si>
    <t>Финансирование оборотных средств в истекшем квартале за счет собственных средств</t>
  </si>
  <si>
    <t>Финансирование оборотных средств в истекшем квартале за счет кредитов банков</t>
  </si>
  <si>
    <t>Финансирование оборотных средств в истекшем квартале за счет других источников</t>
  </si>
  <si>
    <t>Финансирование оборотных средств в истекшем квартале не осуществлялось</t>
  </si>
  <si>
    <t>Финансирование инвестиций в истекшем квартале   за счет собственных средств</t>
  </si>
  <si>
    <t>Финансирование инвестиций  в истекшем квартале   за счет кредитов банков</t>
  </si>
  <si>
    <t>Финансирование инвестиций  в истекшем квартале   за счет других источников</t>
  </si>
  <si>
    <t>Финансирование инвестиций  в истекшем квартале  не осуществлялось</t>
  </si>
  <si>
    <t>для фактических данных</t>
  </si>
  <si>
    <t>для прогнозных данных</t>
  </si>
  <si>
    <t>2 кв 2008</t>
  </si>
  <si>
    <t>1 кв 2009</t>
  </si>
  <si>
    <t>2 кв ожид.</t>
  </si>
  <si>
    <t>4 кв 2007</t>
  </si>
  <si>
    <t xml:space="preserve">2 кв </t>
  </si>
  <si>
    <t>2009-1</t>
  </si>
  <si>
    <t>2009-2 прогноз</t>
  </si>
  <si>
    <t>Получение предприятием в истекшем квартале кредитов банков</t>
  </si>
  <si>
    <t xml:space="preserve">Рентабельность продаж, в % </t>
  </si>
  <si>
    <t>капитала, в %</t>
  </si>
  <si>
    <t>Степень удовлетворения потребности предприятия в кредитах банков на финансирование оборотных средств</t>
  </si>
  <si>
    <t>Степень удовлетворения потребности предприятия в кредитах банков на финансирование инвестиций в основные средства</t>
  </si>
  <si>
    <t>Процентная ставка по последнему кредиту (в тенге) на финансирование оборотных средств</t>
  </si>
  <si>
    <t>Процентная ставка по последнему кредиту (в тенге) на финансирование инвестиций в основные средства</t>
  </si>
  <si>
    <t>Изменение в текущем квартале потребности в кредитах на финансирование оборотных средств</t>
  </si>
  <si>
    <t>2008-3</t>
  </si>
  <si>
    <t>4 квартал 2008 года</t>
  </si>
  <si>
    <t>Изменение в текущем квартале потребности в кредитах на финансирование инвестиций в основные средства</t>
  </si>
  <si>
    <t xml:space="preserve">   4.2. Өтімділікті бағалау</t>
  </si>
  <si>
    <t xml:space="preserve">   4.3. Өткізілген өнімнің рентабелділігін талдау және бағалау</t>
  </si>
  <si>
    <t>Активтердегі айналым қаражатының үлесі</t>
  </si>
  <si>
    <t>Активтеднің айналымдылығы</t>
  </si>
  <si>
    <t>Айналым активтерінің айналымдылығы</t>
  </si>
  <si>
    <t>Жалпы төлем қабілеттілік коэффициенті</t>
  </si>
  <si>
    <t>Ағымдағы өтімділік коэффициенті (AӨК)</t>
  </si>
  <si>
    <t>АӨК &lt; 1 кәсіпорындар үлесі</t>
  </si>
  <si>
    <t>Өңдеу өнеркәсібі саласы</t>
  </si>
  <si>
    <t xml:space="preserve">Экономика бойынша </t>
  </si>
  <si>
    <t>Сату рентабелділігінің өзгеруі</t>
  </si>
  <si>
    <t xml:space="preserve">   -  сату көлемі мен бағаның ықпалы</t>
  </si>
  <si>
    <t xml:space="preserve">   -  өткізілген өнімнің өзіндік құнының ықпалы</t>
  </si>
  <si>
    <t xml:space="preserve">  4.4. Кәсіпорын рентабелділігінің динамикасы</t>
  </si>
  <si>
    <t xml:space="preserve"> * Аналиткалық шолуға методологиялық түсініктеме:</t>
  </si>
  <si>
    <t xml:space="preserve">   1. I, II, III тарауларға.</t>
  </si>
  <si>
    <t xml:space="preserve">    Көрсеткіштер сауалнама сұрақтарына кәсіпорындардың берген жауаптары негізінде құрастырылған. Кәсіпорындардың берген жауаптары топтарының арасындағы позитивтік және негативтік жауаптар санының айырмасының пайыздық арақатынасы ретінде және т.с.с көрсетілген. Сонымен қатар,  1.1, 1.4, 3.1, 3.2, 3.3 бөлімдердегі кестелер мен графиктерде "диффузиялық индекс" (индекс) көрсетілген. "Диффузиялық индекс" оң жауаптар мен "өзгеріссіз" жауаптардың жартысының қосындысы ретінде есептелінеді. Аталған индекс қарастырылып отырған көрсеткіштің өзгеру динамикасын сипаттайтын жалпы индикатор болып табылады. Сонымен қатар, егер оның мәні 50 деңгейінен жоғары болса - позитивті, егер 50-ден төмен болса - негативті өзгерісті білдіреді (Европа ВТБ Банкі, Англия тәжірибесі бойынша).</t>
  </si>
  <si>
    <t xml:space="preserve">   2. IV тарауға.</t>
  </si>
  <si>
    <t xml:space="preserve">    Бөлім көрсеткіштері сауалнама сұрақтарына кәсіпорындардың берген жауаптары негізінде тоқсан соңына баланс көрсеткіштерінің күтілетін мағыналарының қаражаттық коэффициенттердің жалпы іріктеудегі орташа мағыналарымен, сонымен қатар, қажет болған жағдайда, салалар бойынша есептелінеді. Бұл ретте, берілген бағалардың және олардың негізінде есептелетін орташа мәндерінің дәл болуы мақсатқа қойылмайды (себебі олар есепті деректер емес). Бұл бағалар экономиканың қаржылық емес секторындағы және оның салаларындағы өзгеріс бағытын талдау және бағалау үшін жедел баға ретінде қолданылады.</t>
  </si>
  <si>
    <t>Сауда саласы</t>
  </si>
  <si>
    <t xml:space="preserve">  4.4. Еңбек өнімділігі динамикасы</t>
  </si>
  <si>
    <t>Еңбек өнімділігі төмендеген (өткен тоқсанмен салыстырғанда) кәсіпорындар үлесі</t>
  </si>
  <si>
    <t>Өнімнің 1 данасына кететін шығын, %</t>
  </si>
  <si>
    <t xml:space="preserve">      Теңге бағамы болжамды өзгерісінің деңгейін өткен тоқсандағы жағдаймен салыстыру </t>
  </si>
  <si>
    <t>Приемлемая  для предприятия  процентная ставку по кредитам банков на финансирование оборотных средств</t>
  </si>
  <si>
    <t>Приемлемая  для предприятия  процентная ставку по кредитам банков на финансирование инвестиций в основные средства</t>
  </si>
  <si>
    <t xml:space="preserve">Изменение вложения денежных средств предприятия в депозиты банков </t>
  </si>
  <si>
    <t>Потребность предприятия в услугах банков в истекшем квартале</t>
  </si>
  <si>
    <t>Возможность получения предприятием услуг банков в истекшем квартале</t>
  </si>
  <si>
    <t>Степень удовлетворения спроса предприятия на услуги банков в истекшем квартале</t>
  </si>
  <si>
    <t>Цены на готовую продукцию  внутри страны</t>
  </si>
  <si>
    <t>Цены на отечественное сырье и материалы</t>
  </si>
  <si>
    <t xml:space="preserve"> - Инвестиций не было </t>
  </si>
  <si>
    <t>2. Анализ рентабельности продаж (по прибыли от продаж)</t>
  </si>
  <si>
    <t xml:space="preserve">Рентабельность собственного </t>
  </si>
  <si>
    <t>Уровень самофинансирования, %</t>
  </si>
  <si>
    <t xml:space="preserve">Коэффициент текущей </t>
  </si>
  <si>
    <t>ликвидности</t>
  </si>
  <si>
    <t>Коэффициент общей</t>
  </si>
  <si>
    <t>платежеспособности</t>
  </si>
  <si>
    <t xml:space="preserve">Коэффициент соотношения </t>
  </si>
  <si>
    <t>собственных и заемных средств</t>
  </si>
  <si>
    <t>Оборачиваемость оборотных</t>
  </si>
  <si>
    <t>активов, в%</t>
  </si>
  <si>
    <r>
      <t xml:space="preserve"> Показатели проверяются на отклонения от предыдущего квартала и не должны превышать его более чем на 50 процентов или быть ниже его не более чем на 30 процентов, что соответствует значению «ИСТИНА» в контрольной строке. В противном случае контрольная строка выдает значение «ЛОЖЬ», в результате чего появляется предупреждение </t>
    </r>
    <r>
      <rPr>
        <sz val="9"/>
        <color indexed="10"/>
        <rFont val="Times New Roman"/>
        <family val="1"/>
        <charset val="204"/>
      </rPr>
      <t>«уточнить»</t>
    </r>
    <r>
      <rPr>
        <sz val="9"/>
        <rFont val="Times New Roman"/>
        <family val="1"/>
        <charset val="204"/>
      </rPr>
      <t>. При появлении указанного предупреждения необходимо выяснить, в результате чего произошло значительное отклонение, при необходимости связавшись с предприятием. Если есть сомнения  по динамике показателей, по которым нет  предупреждения  «уточнить», их также следует уточнить, связавшись с предприятием.</t>
    </r>
  </si>
  <si>
    <t xml:space="preserve">Примечания: </t>
  </si>
  <si>
    <t xml:space="preserve">Спрос  на  готовую  продукцию </t>
  </si>
  <si>
    <t>Общая численность работающих</t>
  </si>
  <si>
    <t xml:space="preserve">Объем производства продукции </t>
  </si>
  <si>
    <t>Использование производственных мощностей</t>
  </si>
  <si>
    <t xml:space="preserve">Темпы прироста цен на готовую продукцию  </t>
  </si>
  <si>
    <t>Доход от реализации продукции  – всего</t>
  </si>
  <si>
    <t xml:space="preserve">    -  в том числе от реализации продукции  на экспорт</t>
  </si>
  <si>
    <t xml:space="preserve">Себестоимость реализованной продукции </t>
  </si>
  <si>
    <t>Чистый доход (убыток) от основной деятельности</t>
  </si>
  <si>
    <t xml:space="preserve">Долгосрочные активы – всего       </t>
  </si>
  <si>
    <t xml:space="preserve">       - из них балансовая стоимость основных средств</t>
  </si>
  <si>
    <t>2 квартал 2007 года</t>
  </si>
  <si>
    <t xml:space="preserve">      - товарно-материальные запасы</t>
  </si>
  <si>
    <t xml:space="preserve">      - краткосрочная дебиторская задолженность</t>
  </si>
  <si>
    <t xml:space="preserve">      - краткосрочные финансовые инвестиции</t>
  </si>
  <si>
    <t xml:space="preserve">      - деньги</t>
  </si>
  <si>
    <t xml:space="preserve">Собственный капитал </t>
  </si>
  <si>
    <t xml:space="preserve">Долгосрочные обязательства  - всего      </t>
  </si>
  <si>
    <t xml:space="preserve">      - из них  займы</t>
  </si>
  <si>
    <t xml:space="preserve">Текущие обязательства  - всего </t>
  </si>
  <si>
    <t xml:space="preserve">    - краткосрочные займы</t>
  </si>
  <si>
    <t xml:space="preserve">    - текущая часть долгосрочных займов</t>
  </si>
  <si>
    <t xml:space="preserve">    - краткосрочная кредиторская задолженность </t>
  </si>
  <si>
    <t>Просроченная дебиторская задолженность</t>
  </si>
  <si>
    <t>Уровень самофинансирования</t>
  </si>
  <si>
    <t>2 квартал 2009 года</t>
  </si>
  <si>
    <t xml:space="preserve">Коэффициент покрытия (оборотные средства на 1 тенге срочных обязательств), он же коэффициент текущей ликвидности  </t>
  </si>
  <si>
    <t xml:space="preserve">Коэффициент срочной (уточненной) или промежуточной  ликвидности  </t>
  </si>
  <si>
    <t xml:space="preserve">Коэффициент абсолютной ликвидности    </t>
  </si>
  <si>
    <t>сумма</t>
  </si>
  <si>
    <t>Коэффициент общей платежеспособности</t>
  </si>
  <si>
    <t>рыночный курс доллар США</t>
  </si>
  <si>
    <t xml:space="preserve">  Коэффициенты структуры капитала </t>
  </si>
  <si>
    <t>Коэффициент соотношения задолженности и капитализации</t>
  </si>
  <si>
    <t>Коэффициент соотношения мобильных и иммобилизационных активов</t>
  </si>
  <si>
    <t>Коэффициент оборачиваемости активов</t>
  </si>
  <si>
    <t>Коэффициент оборачиваемости чистых активов</t>
  </si>
  <si>
    <t>Коэффициент оборачиваемости оборотных активов</t>
  </si>
  <si>
    <t>Коэффициент кредиторской задолженности</t>
  </si>
  <si>
    <t>Коэффициент дебиторской задолженности</t>
  </si>
  <si>
    <t>Рентабельность продаж</t>
  </si>
  <si>
    <t>Рентабельность собственного капитала</t>
  </si>
  <si>
    <t>Рентабельность активов</t>
  </si>
  <si>
    <t>100%*700/720</t>
  </si>
  <si>
    <t>(600+620)/(800+810)</t>
  </si>
  <si>
    <t>800/(800+700)</t>
  </si>
  <si>
    <t>620/600</t>
  </si>
  <si>
    <t>110/720</t>
  </si>
  <si>
    <t>110/(720-810)</t>
  </si>
  <si>
    <t>110/620</t>
  </si>
  <si>
    <t>110/813</t>
  </si>
  <si>
    <t>110/625</t>
  </si>
  <si>
    <t>Финансовые коэффициенты</t>
  </si>
  <si>
    <r>
      <t xml:space="preserve">  Коэффициенты оценки деловой активности </t>
    </r>
    <r>
      <rPr>
        <i/>
        <sz val="10"/>
        <rFont val="Times New Roman"/>
        <family val="1"/>
      </rPr>
      <t>(оборачиваемость ресурсов как  факторы формирования уровня рентабельности, эффективности управления ресурсами)</t>
    </r>
    <r>
      <rPr>
        <b/>
        <i/>
        <sz val="10"/>
        <rFont val="Times New Roman"/>
        <family val="1"/>
      </rPr>
      <t>:</t>
    </r>
  </si>
  <si>
    <t xml:space="preserve">   -    внутри страны </t>
  </si>
  <si>
    <t xml:space="preserve">   -    за рубежом*</t>
  </si>
  <si>
    <t>Диффузионный индекс по строительству (С)</t>
  </si>
  <si>
    <t>100%*(110-120)/110</t>
  </si>
  <si>
    <t>100%*(110-120)/700</t>
  </si>
  <si>
    <t>100%*(110-120)/720</t>
  </si>
  <si>
    <t>Текущие активы (оборотные средства) – всего</t>
  </si>
  <si>
    <t>1 квартал 2008 года</t>
  </si>
  <si>
    <t xml:space="preserve">   -  влияние объема продаж и цены</t>
  </si>
  <si>
    <t xml:space="preserve"> - Собственные средства</t>
  </si>
  <si>
    <t xml:space="preserve"> - Кредиты банков</t>
  </si>
  <si>
    <t>3 кв</t>
  </si>
  <si>
    <t>Коэффициент обеспечнности оборотных активов собственными средствами</t>
  </si>
  <si>
    <t>Рентабельность активов в %</t>
  </si>
  <si>
    <t xml:space="preserve"> - Другие источники</t>
  </si>
  <si>
    <t xml:space="preserve">Прочие </t>
  </si>
  <si>
    <t>Обрабатывающая промышленность</t>
  </si>
  <si>
    <t>РС-1</t>
  </si>
  <si>
    <t>оценка</t>
  </si>
  <si>
    <t>РС-2</t>
  </si>
  <si>
    <t>РС-3</t>
  </si>
  <si>
    <t>Всего по экономике</t>
  </si>
  <si>
    <t>факт</t>
  </si>
  <si>
    <t>Сельское хозяйство, охота, лесоводство</t>
  </si>
  <si>
    <t xml:space="preserve">   -  влияние объема продаж</t>
  </si>
  <si>
    <t>Приложение 1</t>
  </si>
  <si>
    <t>Добывающая промышленность</t>
  </si>
  <si>
    <t>Сельское хозяйство, охота и  лесоводство</t>
  </si>
  <si>
    <t>Строительство</t>
  </si>
  <si>
    <t>Торговля; ремонт автомобилей  и изделий домашнего пользования</t>
  </si>
  <si>
    <t>Гостиницы и рестораны</t>
  </si>
  <si>
    <t>Транспорт и связь</t>
  </si>
  <si>
    <t>Операции с недвижимым имуществом, аренда и услуги предприятиям</t>
  </si>
  <si>
    <t>Задолж-сть</t>
  </si>
  <si>
    <t>РС-2 строит</t>
  </si>
  <si>
    <t>копируются данные с листа РС-2 отчета РС-Б2С сформированного по отрасли строительство (см. примечание)</t>
  </si>
  <si>
    <t>РП 0%</t>
  </si>
  <si>
    <t>заполняются данные по показателю "Рентабельность продаж" по всем отраслям с использованием АРМ-а "Формирование отчетности" в режиме РС-П2, с параметром 0</t>
  </si>
  <si>
    <t>РП 20%</t>
  </si>
  <si>
    <t>заполняются данные по показателю "Рентабельность продаж" по всем отраслям с использованием АРМ-а "Формирование отчетности" в режиме РС-П2, с параметром 0,2 (коэффициент рентабельности продаж = 0,2)</t>
  </si>
  <si>
    <t>РП 40%</t>
  </si>
  <si>
    <t>заполняются данные по показателю "Рентабельность продаж" по всем отраслям с использованием АРМ-а "Формирование отчетности" в режиме РС-П2, с параметром 0,4 (коэффициент рентабельности продаж = 0,4)</t>
  </si>
  <si>
    <t>данный лист предназначен для контроля динамики сводных значений показателей (см. лист "контроль")</t>
  </si>
  <si>
    <t>Титульный</t>
  </si>
  <si>
    <t>Бағаның өсуі</t>
  </si>
  <si>
    <t>Баға тұрақтылығы</t>
  </si>
  <si>
    <t>Баға төмендеуі</t>
  </si>
  <si>
    <t xml:space="preserve">1 жол - 3 жол </t>
  </si>
  <si>
    <t>ДӨ баға өзгеріс-ң дифф-қ индексі *</t>
  </si>
  <si>
    <t>ШжМ сұр-с өзгері-ң дифф-қ индексі *</t>
  </si>
  <si>
    <t xml:space="preserve">   3.3. Кәсіпорындар сатып алған шикізат пен материалдарға (ШжМ) бағаның өзгеруі</t>
  </si>
  <si>
    <t xml:space="preserve">   Шикізат пен материалдар бағасының деңгейін өткен тоқсандағы жағдаймен салыстыру</t>
  </si>
  <si>
    <t>Экономика б-ша өзгерістің дифф-қ индексі</t>
  </si>
  <si>
    <t>Құрылыс б-ша өзгерістің дифф-қ индексі</t>
  </si>
  <si>
    <t>Құрылыс саласы</t>
  </si>
  <si>
    <t>Ауыл шаруашылығы</t>
  </si>
  <si>
    <t>IV. Іскерлік белсенділік пен қаржы-экономикалық әлеует өзгерісі</t>
  </si>
  <si>
    <t xml:space="preserve">   4.1. Іскерлік белсенділікті бағалау</t>
  </si>
  <si>
    <t xml:space="preserve">1. Отчет (форма) РС-Б2С (в АРМ "Формирование отчетности") предназначен для формирования показателей стандартизированного обзора в автоматическом режиме. В этих целях создан справочник показателей для отчета РС-Б2С (см. АРМ "Ввод данных мониторинга"), который ведется центральным аппаратом Нацбанка по результатам работы по совершенствованию обзора. При необходимости дополнения  стандартизированного обзора отдельными показателями следует воспользоваться отчетами РС-Б2 и РС-П2. </t>
  </si>
  <si>
    <t>2. В лист титульный копируются данные только по отраслевому составу участников монтиоринга с листа Титульный отчета РС-Б2С в лист Титульный шаблона</t>
  </si>
  <si>
    <t>Листы</t>
  </si>
  <si>
    <t>РП 0%, РП 20%, РП 40%</t>
  </si>
  <si>
    <t>3. Границы параметра рентабельности продаж не обязательно должны быть 0%, 20% и 40%. Они могут быть изменены в зависимости от положении региона.</t>
  </si>
  <si>
    <t>4. Для отражения диффузионных индексов в гафиках 3.1, 3.2 и 3.3. не обязательно показывать строительство, выбирается отрасль в зависисмости от специфики региона.</t>
  </si>
  <si>
    <t xml:space="preserve"> В 4 кв. 2005г.  по сравнению с 3 рентабельность продаж увеличилась  (на 0,9%): за счёт положительного влияния объёма продаж увиличилась на 4,4%, за счёт отрицательного влияния себестоимости снизилась на 3,4% (0,93=4,38-3,44).  </t>
  </si>
  <si>
    <t>;</t>
  </si>
  <si>
    <t>Рентабельность оборотных</t>
  </si>
  <si>
    <t>активов, в %</t>
  </si>
  <si>
    <t>Изменение рентабельности продаж</t>
  </si>
  <si>
    <t>Рыболовство, рыбоводство</t>
  </si>
  <si>
    <t>Производство и распределение электро энергии, газа и воды</t>
  </si>
  <si>
    <t>разница</t>
  </si>
  <si>
    <t xml:space="preserve">Кроме того, в подразделах 1.1, 1.4, 3.1, 3.2, 3.3 в таблице и на графике отражен т.н. </t>
  </si>
  <si>
    <t>Всего по выборке</t>
  </si>
  <si>
    <t>Отрасли</t>
  </si>
  <si>
    <t xml:space="preserve"> %</t>
  </si>
  <si>
    <t xml:space="preserve"> </t>
  </si>
  <si>
    <t>код</t>
  </si>
  <si>
    <t>Регион</t>
  </si>
  <si>
    <t xml:space="preserve">Добывающая промышленность </t>
  </si>
  <si>
    <t>A</t>
  </si>
  <si>
    <t>C</t>
  </si>
  <si>
    <t>D</t>
  </si>
  <si>
    <t>Е</t>
  </si>
  <si>
    <t>F</t>
  </si>
  <si>
    <t>GG</t>
  </si>
  <si>
    <t>H</t>
  </si>
  <si>
    <t>I</t>
  </si>
  <si>
    <t>K</t>
  </si>
  <si>
    <t>В</t>
  </si>
  <si>
    <t>O</t>
  </si>
  <si>
    <t>Себестоимость реализованной продукции</t>
  </si>
  <si>
    <t>копируются данные с листа РС-1 отчета РС-Б2С в лист РС-1 шаблона отчета</t>
  </si>
  <si>
    <t>№       п/п</t>
  </si>
  <si>
    <t>Наименование         предприятия</t>
  </si>
  <si>
    <t>Проверка последнего квартала</t>
  </si>
  <si>
    <t>Доход от реализации продукции</t>
  </si>
  <si>
    <t>Долгосрочные активы</t>
  </si>
  <si>
    <t>Текущие активы</t>
  </si>
  <si>
    <t>Собственный капитал</t>
  </si>
  <si>
    <t>Долгосрочные обязательства</t>
  </si>
  <si>
    <t>Текущие обязательства</t>
  </si>
  <si>
    <t>последний показатель не меньше предыдущего не более чем в 0,7 раз и не больше - в 1,5 раза</t>
  </si>
  <si>
    <t>ИТОГО</t>
  </si>
  <si>
    <t>Выводы</t>
  </si>
  <si>
    <t>Структура раздела приведена в файле word</t>
  </si>
  <si>
    <t>копируются данные с листа РС-2 отчета РС-Б2С в лист РС-2 шаблона отчета</t>
  </si>
  <si>
    <t>копируются данные с листа РС-3 отчета РС-Б2С в лист РС-3 шаблона отчета</t>
  </si>
  <si>
    <t>продукции и собственного капитала предприятия на основе данных листа РС-3</t>
  </si>
  <si>
    <t xml:space="preserve"> - </t>
  </si>
  <si>
    <t>диффузионный индекс*</t>
  </si>
  <si>
    <t>Подготовительные листы с исходными данными и промежуточными расчетами</t>
  </si>
  <si>
    <t>результаты мониторинга предприятий, представленные в виде стандартизированного аналитического обзора, отражающего изменение экономической конъюнктуры, инвестиционного климата и финансово-экономического состояния реального сектора экономики региона в отчетном квартале (фактически) и в текущем квартале  (ожидания) на основе построенных графиков</t>
  </si>
  <si>
    <t>содержит перечень используемых  показателей и коэффициентов, а также формулы расчета коэффициентов</t>
  </si>
  <si>
    <t>Выходные листы стандартизированного аналитического обзора</t>
  </si>
  <si>
    <t xml:space="preserve">в данном листе автоматически  реализуется алгоритм факторного анализа рентабельности реализованной </t>
  </si>
  <si>
    <t>Комментарий к графикам готовится самостоятельно</t>
  </si>
  <si>
    <t>Всего получили</t>
  </si>
  <si>
    <t>Обращались, но не получили</t>
  </si>
  <si>
    <t>Не обращались</t>
  </si>
  <si>
    <t>Получили кредит</t>
  </si>
  <si>
    <t xml:space="preserve">Торговля и ремонтные услуги </t>
  </si>
  <si>
    <t xml:space="preserve">Намерение взять кредит в банке в текущем квартале </t>
  </si>
  <si>
    <t xml:space="preserve">Обращение за кредитом и получение кредита в истекшем квартале </t>
  </si>
  <si>
    <t>Коэффициент покрытия (оборотные средства на 1 тенге срочных обязательств), он же коэффициент текущей ликвидности</t>
  </si>
  <si>
    <t>больше 1</t>
  </si>
  <si>
    <t>меньше 1</t>
  </si>
  <si>
    <t>равен 1</t>
  </si>
  <si>
    <t>Доля предприятий с КТЛ&lt;1</t>
  </si>
  <si>
    <t>Коэффициент текущей ликвидности (КТЛ)</t>
  </si>
  <si>
    <t>Производительность труда по объему произведенной продукции</t>
  </si>
  <si>
    <t>1 квартал 2008 года (факт)</t>
  </si>
  <si>
    <t>2 квартал 2008 года (факт)</t>
  </si>
  <si>
    <t>3 квартал 2008 года (факт)</t>
  </si>
  <si>
    <t>4 квартал 2008 года (факт)</t>
  </si>
  <si>
    <t>2 квартал 2009 года (ожидание)</t>
  </si>
  <si>
    <t>увеличилось</t>
  </si>
  <si>
    <t>уменьшилось</t>
  </si>
  <si>
    <t>не изменилось</t>
  </si>
  <si>
    <t>Затраты на единицу продукции</t>
  </si>
  <si>
    <t>себестоимость/ объем произведенной продукции</t>
  </si>
  <si>
    <t>Финансовый леверидж</t>
  </si>
  <si>
    <t>заемный капитал/собственный капитал</t>
  </si>
  <si>
    <t>заемный капитал=текущие обязательства+долгосрочные обязательства</t>
  </si>
  <si>
    <t>По строительству</t>
  </si>
  <si>
    <t xml:space="preserve"> По экономике</t>
  </si>
  <si>
    <t>Факт</t>
  </si>
  <si>
    <t>Ожидание</t>
  </si>
  <si>
    <t>диффузионный индекс</t>
  </si>
  <si>
    <t>По сельскому хозяйству</t>
  </si>
  <si>
    <t>По добывающей промышленности</t>
  </si>
  <si>
    <t>По обрабатывающей промышленности</t>
  </si>
  <si>
    <t>По производству и распр. электр.газа и воды</t>
  </si>
  <si>
    <t>По сельск. хоз-ву</t>
  </si>
  <si>
    <t>По добыв. пром-сти</t>
  </si>
  <si>
    <t>По обраб. пром-сти</t>
  </si>
  <si>
    <t>По торговле</t>
  </si>
  <si>
    <t>По произв.и распр.электр.газа и воды</t>
  </si>
  <si>
    <t>Доля предприятий, у которых производительность труда снизилась (по сравнению с предыдущим кварталом)</t>
  </si>
  <si>
    <t>Затраты на единицу продукции, %</t>
  </si>
  <si>
    <t>обращалось - получен</t>
  </si>
  <si>
    <t>Жоғарғы деңгей</t>
  </si>
  <si>
    <t>Орташа деңгей</t>
  </si>
  <si>
    <t>Төменгі деңгей</t>
  </si>
  <si>
    <t>Білмеймін</t>
  </si>
  <si>
    <t>Қалыпты деңгей</t>
  </si>
  <si>
    <t>2.5. Банк қызметтеріне қажеттілікті қанағаттандыру деңгейі</t>
  </si>
  <si>
    <t>III. Дайын өнімге және шикізатқа сұраныстың және бағаның өзгеруін бағалау</t>
  </si>
  <si>
    <t xml:space="preserve">   3.1. Кәсіпорындардың дайын өніміне (ДӨ) сұраныс конъюнктурасы</t>
  </si>
  <si>
    <t xml:space="preserve">   Дайын өнімге сұраныс көлемін өткен тоқсандағы жағдаймен салыстыру</t>
  </si>
  <si>
    <t>Сұраныстың өсуі</t>
  </si>
  <si>
    <t>Өзгеріссіз</t>
  </si>
  <si>
    <t>Сұраныстың азаюы</t>
  </si>
  <si>
    <t xml:space="preserve">1 жол-3 жол   </t>
  </si>
  <si>
    <t>ДӨ сұр-с өзгер-ң дифф-қ индексі *</t>
  </si>
  <si>
    <t xml:space="preserve">   3.2. Кәсіпорындардың дайын өніміне бағаның (ДӨ)  өзгеруі</t>
  </si>
  <si>
    <t xml:space="preserve">   Дайын өнім бағасының деңгейін өткен тоқсандағы жағдаймен салыстыру </t>
  </si>
  <si>
    <t>1 кв 2008</t>
  </si>
  <si>
    <t>Доля предп-ий с 0&lt;РП&lt;20%</t>
  </si>
  <si>
    <t>Доля предп-ий с РП &gt; 40%</t>
  </si>
  <si>
    <t>2 квартал 2008 года</t>
  </si>
  <si>
    <t>больше 0</t>
  </si>
  <si>
    <t>меньше 0</t>
  </si>
  <si>
    <t>равен 0</t>
  </si>
  <si>
    <t>больше .2</t>
  </si>
  <si>
    <t>меньше .2</t>
  </si>
  <si>
    <t>равен .2</t>
  </si>
  <si>
    <t>больше .4</t>
  </si>
  <si>
    <t>меньше .4</t>
  </si>
  <si>
    <t>равен .4</t>
  </si>
  <si>
    <t>равен 20</t>
  </si>
  <si>
    <t>равен 40</t>
  </si>
  <si>
    <t>обращалось - не получен</t>
  </si>
  <si>
    <t>не обращалось</t>
  </si>
  <si>
    <t xml:space="preserve">Доход от реализации продукции (работ, услуг) - всего </t>
  </si>
  <si>
    <t xml:space="preserve">Текущие обязательства - всего: </t>
  </si>
  <si>
    <t>не испыиывали негативного влияния</t>
  </si>
  <si>
    <t xml:space="preserve">Долгосрочные активы - всего </t>
  </si>
  <si>
    <t xml:space="preserve">Текущие активы (оборотные средства) - всего </t>
  </si>
  <si>
    <t xml:space="preserve">Долгосрочные обязательства - всего </t>
  </si>
  <si>
    <t>кредит</t>
  </si>
  <si>
    <t>заполняются данные по показателю "обращение за кредитом и получение кредита в истекшем квартале" по всем отраслям с использованием АРМ-а "Формирование отчетности" в режиме РС-П2</t>
  </si>
  <si>
    <t>Заполняются данные по показателю "обращение за кредитом и получение кредита в истекшем квартале" по всем отраслям с использованием АРМ-а "Формирование отчетности" в режиме РС-П2</t>
  </si>
  <si>
    <t>Доля оборотных средств в активах</t>
  </si>
  <si>
    <t xml:space="preserve">Общая численность занятых </t>
  </si>
  <si>
    <t xml:space="preserve">Объем произведенной продукции (работ, услуг) </t>
  </si>
  <si>
    <t>Примечания, комментарии</t>
  </si>
  <si>
    <t>рост цен</t>
  </si>
  <si>
    <t>снижение цен</t>
  </si>
  <si>
    <t>стабильность цен</t>
  </si>
  <si>
    <t>Рентабельность продукции</t>
  </si>
  <si>
    <t xml:space="preserve">  Показатели рентабельности (прибыльность хозяйственной деятельности, эффективность управления капиталом):</t>
  </si>
  <si>
    <t>Цены на готовую продукцию за рубежом *</t>
  </si>
  <si>
    <t>Цены на импортное сырье и материалы *</t>
  </si>
  <si>
    <t>Қазақстан Республикасының Ұлттық Банкі</t>
  </si>
  <si>
    <t xml:space="preserve">ЭКОНОМИКАНЫҢ НАҚТЫ СЕКТОРЫ КӘСІПОРЫНДАРЫНЫҢ </t>
  </si>
  <si>
    <t>КОНЪЮНКТУРАЛЫҚ САУАЛНАМА НӘТИЖЕЛЕРІ</t>
  </si>
  <si>
    <t>(2009 жылдың 1 тоқсанындағы жағдай мен 2009 жылдың 2 тоқсанындағы болжамдар бойынша)</t>
  </si>
  <si>
    <t xml:space="preserve">Мониторинг қатысушыларының салалық құрамы </t>
  </si>
  <si>
    <t>1.1 Кесте</t>
  </si>
  <si>
    <t>2008 ж. 1 тоқ.</t>
  </si>
  <si>
    <t>2008 ж. 2 тоқ.</t>
  </si>
  <si>
    <t>2008 ж. 3 тоқ.</t>
  </si>
  <si>
    <t>2008 ж. 4 тоқ.</t>
  </si>
  <si>
    <t>2009 ж. 1 тоқ.</t>
  </si>
  <si>
    <t>қатыс-р</t>
  </si>
  <si>
    <t>үлесі,</t>
  </si>
  <si>
    <t>саны</t>
  </si>
  <si>
    <t>Салалар</t>
  </si>
  <si>
    <t>Барлығы</t>
  </si>
  <si>
    <t>Ауыл шаруашылығы, аңшылық және орман шарушылығы</t>
  </si>
  <si>
    <t>Кен өндіру өнеркәсібі</t>
  </si>
  <si>
    <t>Өңдеу өнеркәсібі</t>
  </si>
  <si>
    <t>Электр энергиясын, газ бен су өндіру және бөлу</t>
  </si>
  <si>
    <t>Құрылыс</t>
  </si>
  <si>
    <t>Сауда; автомобильдерді, тұрмыстық бұйымдар мен жеке пайдаланатын заттарды жөндеу</t>
  </si>
  <si>
    <t>Қонақ үйлер мен мейрамханалар</t>
  </si>
  <si>
    <t>Көлік және байланыс</t>
  </si>
  <si>
    <t>Жылжымайтын мүлікпен операциялар, жалға беру және тұтынушыларға қызмет көрсету</t>
  </si>
  <si>
    <t>Балық аулай, балық өсіру</t>
  </si>
  <si>
    <t>Басқа коммуналдық, әлеуметтік және дербес қызмет көрсету</t>
  </si>
  <si>
    <t>Экономикадағы ірі және орта кәсіпорындар, барлығы</t>
  </si>
  <si>
    <t>Мониторинг қатысушылары</t>
  </si>
  <si>
    <t xml:space="preserve">  үлесі, %</t>
  </si>
  <si>
    <t xml:space="preserve">Мониторинг қатысушыларының аймақтық құрамы </t>
  </si>
  <si>
    <t>1.2 Кесте</t>
  </si>
  <si>
    <t>Аймақтар</t>
  </si>
  <si>
    <t>Алматы қаласы</t>
  </si>
  <si>
    <t>Астана қаласы</t>
  </si>
  <si>
    <t>Ақтөбе облысы</t>
  </si>
  <si>
    <t>Алматы облысы</t>
  </si>
  <si>
    <t>Шығыс-Қазақстан облысы</t>
  </si>
  <si>
    <t>Атырау облысы</t>
  </si>
  <si>
    <t>Жамбыл облысы</t>
  </si>
  <si>
    <t>Карағанды облысы</t>
  </si>
  <si>
    <t>Қызылорда облысы</t>
  </si>
  <si>
    <t>Қостанай облысы</t>
  </si>
  <si>
    <t>Маңғыстаус облысы</t>
  </si>
  <si>
    <t>Павлодар облысы</t>
  </si>
  <si>
    <t>Солтүстік-Қазақстан облысы</t>
  </si>
  <si>
    <t>Батыс-Қазақстан облысы</t>
  </si>
  <si>
    <t>Ақмола облысы</t>
  </si>
  <si>
    <t>Оңтүстік-Қазақстан облысы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</si>
</sst>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0" formatCode="_-* #,##0.00&quot;р.&quot;_-;\-* #,##0.00&quot;р.&quot;_-;_-* &quot;-&quot;??&quot;р.&quot;_-;_-@_-"/>
    <numFmt numFmtId="171" formatCode="_-* #,##0.00_р_._-;\-* #,##0.00_р_._-;_-* &quot;-&quot;??_р_._-;_-@_-"/>
    <numFmt numFmtId="185" formatCode="_(* #,##0.00_);_(* \(#,##0.00\);_(* &quot;-&quot;??_);_(@_)"/>
    <numFmt numFmtId="186" formatCode="0.0"/>
    <numFmt numFmtId="191" formatCode="#,##0_);[Blue]\(\-\)\ #,##0_)"/>
    <numFmt numFmtId="193" formatCode="0.00000"/>
    <numFmt numFmtId="201" formatCode="#,##0.0"/>
    <numFmt numFmtId="205" formatCode="#,##0.000"/>
    <numFmt numFmtId="208" formatCode="#,##0.000000"/>
  </numFmts>
  <fonts count="106">
    <font>
      <sz val="10"/>
      <name val="Arial"/>
    </font>
    <font>
      <sz val="10"/>
      <name val="Arial"/>
    </font>
    <font>
      <b/>
      <sz val="8"/>
      <name val="Arial"/>
      <family val="2"/>
      <charset val="204"/>
    </font>
    <font>
      <sz val="10"/>
      <name val="Arial Cyr"/>
      <charset val="204"/>
    </font>
    <font>
      <sz val="10"/>
      <name val="Arial Cyr"/>
      <family val="2"/>
      <charset val="204"/>
    </font>
    <font>
      <sz val="8"/>
      <name val="Arial Cyr"/>
      <family val="2"/>
      <charset val="204"/>
    </font>
    <font>
      <b/>
      <sz val="10"/>
      <name val="Arial"/>
      <family val="2"/>
      <charset val="204"/>
    </font>
    <font>
      <sz val="10"/>
      <name val="Times New Roman"/>
      <family val="1"/>
      <charset val="204"/>
    </font>
    <font>
      <sz val="7"/>
      <name val="Arial"/>
      <family val="2"/>
      <charset val="204"/>
    </font>
    <font>
      <sz val="7"/>
      <name val="Arial Cyr"/>
      <family val="2"/>
      <charset val="204"/>
    </font>
    <font>
      <b/>
      <sz val="10"/>
      <color indexed="8"/>
      <name val="Arial Cyr"/>
      <family val="2"/>
      <charset val="204"/>
    </font>
    <font>
      <sz val="8"/>
      <color indexed="8"/>
      <name val="Arial Cyr"/>
      <family val="2"/>
      <charset val="204"/>
    </font>
    <font>
      <sz val="10"/>
      <name val="Arial"/>
    </font>
    <font>
      <i/>
      <sz val="9"/>
      <name val="Arial"/>
      <family val="2"/>
      <charset val="204"/>
    </font>
    <font>
      <sz val="7"/>
      <name val="Arial"/>
    </font>
    <font>
      <sz val="9"/>
      <name val="Times New Roman"/>
      <family val="1"/>
      <charset val="204"/>
    </font>
    <font>
      <b/>
      <sz val="6"/>
      <name val="Arial"/>
      <family val="2"/>
      <charset val="204"/>
    </font>
    <font>
      <i/>
      <sz val="8"/>
      <name val="Times New Roman"/>
      <family val="1"/>
      <charset val="204"/>
    </font>
    <font>
      <sz val="8"/>
      <name val="Arial"/>
      <family val="2"/>
    </font>
    <font>
      <sz val="9"/>
      <name val="Times New Roman"/>
      <family val="1"/>
    </font>
    <font>
      <b/>
      <sz val="8"/>
      <name val="Arial"/>
      <family val="2"/>
    </font>
    <font>
      <sz val="7"/>
      <name val="Arial"/>
      <family val="2"/>
    </font>
    <font>
      <b/>
      <sz val="10"/>
      <name val="Arial"/>
      <family val="2"/>
    </font>
    <font>
      <sz val="10"/>
      <name val="Times New Roman"/>
      <family val="1"/>
    </font>
    <font>
      <b/>
      <i/>
      <sz val="10"/>
      <name val="Times New Roman"/>
      <family val="1"/>
    </font>
    <font>
      <b/>
      <sz val="12"/>
      <name val="Times New Roman"/>
      <family val="1"/>
    </font>
    <font>
      <sz val="8"/>
      <name val="Times New Roman"/>
      <family val="1"/>
    </font>
    <font>
      <sz val="9"/>
      <color indexed="8"/>
      <name val="Times New Roman"/>
      <family val="1"/>
    </font>
    <font>
      <sz val="8"/>
      <name val="Times New Roman"/>
      <family val="1"/>
      <charset val="204"/>
    </font>
    <font>
      <sz val="7"/>
      <name val="Times New Roman"/>
      <family val="1"/>
      <charset val="204"/>
    </font>
    <font>
      <sz val="10"/>
      <name val="Times New Roman Cyr"/>
      <charset val="204"/>
    </font>
    <font>
      <b/>
      <sz val="12"/>
      <name val="Arial"/>
      <family val="2"/>
    </font>
    <font>
      <b/>
      <i/>
      <sz val="12"/>
      <name val="Times New Roman"/>
      <family val="1"/>
    </font>
    <font>
      <i/>
      <sz val="9"/>
      <name val="Arial"/>
      <family val="2"/>
    </font>
    <font>
      <sz val="8"/>
      <color indexed="8"/>
      <name val="Times New Roman"/>
      <family val="1"/>
    </font>
    <font>
      <i/>
      <sz val="10"/>
      <name val="Times New Roman"/>
      <family val="1"/>
    </font>
    <font>
      <sz val="7"/>
      <color indexed="12"/>
      <name val="Arial Cyr"/>
      <family val="2"/>
      <charset val="204"/>
    </font>
    <font>
      <sz val="10"/>
      <color indexed="8"/>
      <name val="Arial"/>
    </font>
    <font>
      <b/>
      <sz val="8"/>
      <color indexed="8"/>
      <name val="Arial"/>
      <family val="2"/>
      <charset val="204"/>
    </font>
    <font>
      <b/>
      <sz val="10"/>
      <color indexed="12"/>
      <name val="Arial"/>
      <family val="2"/>
    </font>
    <font>
      <sz val="8"/>
      <color indexed="8"/>
      <name val="Arial"/>
      <family val="2"/>
    </font>
    <font>
      <b/>
      <i/>
      <sz val="11"/>
      <name val="Arial"/>
      <family val="2"/>
      <charset val="204"/>
    </font>
    <font>
      <b/>
      <i/>
      <sz val="10"/>
      <name val="Arial"/>
      <family val="2"/>
    </font>
    <font>
      <sz val="9"/>
      <name val="Arial"/>
      <family val="2"/>
    </font>
    <font>
      <b/>
      <i/>
      <sz val="11"/>
      <name val="Times New Roman"/>
      <family val="1"/>
    </font>
    <font>
      <sz val="10"/>
      <name val="Arial"/>
      <family val="2"/>
    </font>
    <font>
      <sz val="8"/>
      <name val="Arial"/>
    </font>
    <font>
      <sz val="11"/>
      <name val="Times New Roman"/>
      <family val="1"/>
    </font>
    <font>
      <sz val="9"/>
      <name val="Arial"/>
    </font>
    <font>
      <b/>
      <i/>
      <sz val="14"/>
      <name val="Times New Roman"/>
      <family val="1"/>
    </font>
    <font>
      <b/>
      <sz val="11"/>
      <name val="Times New Roman"/>
      <family val="1"/>
    </font>
    <font>
      <b/>
      <sz val="10"/>
      <name val="Times New Roman"/>
      <family val="1"/>
      <charset val="204"/>
    </font>
    <font>
      <sz val="11"/>
      <name val="Times New Roman"/>
      <family val="1"/>
      <charset val="204"/>
    </font>
    <font>
      <sz val="10"/>
      <name val="Arial"/>
      <family val="2"/>
      <charset val="204"/>
    </font>
    <font>
      <sz val="8"/>
      <color indexed="8"/>
      <name val="Times New Roman"/>
      <family val="1"/>
      <charset val="204"/>
    </font>
    <font>
      <sz val="7"/>
      <color indexed="8"/>
      <name val="Times New Roman"/>
      <family val="1"/>
      <charset val="204"/>
    </font>
    <font>
      <sz val="7.5"/>
      <color indexed="8"/>
      <name val="Times New Roman"/>
      <family val="1"/>
      <charset val="204"/>
    </font>
    <font>
      <sz val="6"/>
      <name val="Times New Roman"/>
      <family val="1"/>
      <charset val="204"/>
    </font>
    <font>
      <sz val="8"/>
      <color indexed="12"/>
      <name val="Arial Cyr"/>
      <charset val="204"/>
    </font>
    <font>
      <sz val="8"/>
      <color indexed="12"/>
      <name val="Arial"/>
    </font>
    <font>
      <sz val="8"/>
      <color indexed="21"/>
      <name val="Arial"/>
    </font>
    <font>
      <b/>
      <sz val="8"/>
      <name val="Arial Cyr"/>
      <charset val="204"/>
    </font>
    <font>
      <sz val="7"/>
      <color indexed="12"/>
      <name val="Arial"/>
    </font>
    <font>
      <b/>
      <i/>
      <sz val="14"/>
      <name val="Times New Roman"/>
      <family val="1"/>
      <charset val="204"/>
    </font>
    <font>
      <b/>
      <sz val="12"/>
      <name val="Times New Roman"/>
      <family val="1"/>
      <charset val="204"/>
    </font>
    <font>
      <sz val="7"/>
      <color indexed="12"/>
      <name val="Arial"/>
      <family val="2"/>
      <charset val="204"/>
    </font>
    <font>
      <b/>
      <sz val="12"/>
      <name val="Arial Cyr"/>
      <family val="2"/>
      <charset val="204"/>
    </font>
    <font>
      <b/>
      <sz val="11"/>
      <name val="Arial"/>
      <family val="2"/>
      <charset val="204"/>
    </font>
    <font>
      <b/>
      <i/>
      <sz val="12"/>
      <name val="Times New Roman"/>
      <family val="1"/>
      <charset val="204"/>
    </font>
    <font>
      <sz val="9"/>
      <color indexed="10"/>
      <name val="Times New Roman"/>
      <family val="1"/>
      <charset val="204"/>
    </font>
    <font>
      <b/>
      <i/>
      <sz val="10"/>
      <name val="Times New Roman"/>
      <family val="1"/>
      <charset val="204"/>
    </font>
    <font>
      <b/>
      <i/>
      <sz val="10"/>
      <name val="Arial"/>
      <family val="2"/>
      <charset val="204"/>
    </font>
    <font>
      <b/>
      <sz val="10"/>
      <name val="Arial Cyr"/>
      <family val="2"/>
      <charset val="204"/>
    </font>
    <font>
      <sz val="10"/>
      <color indexed="10"/>
      <name val="Arial Cyr"/>
      <charset val="204"/>
    </font>
    <font>
      <b/>
      <sz val="7"/>
      <name val="Arial Cyr"/>
      <family val="2"/>
      <charset val="204"/>
    </font>
    <font>
      <b/>
      <sz val="9"/>
      <name val="Arial Cyr"/>
      <charset val="204"/>
    </font>
    <font>
      <sz val="10"/>
      <color indexed="10"/>
      <name val="Arial"/>
    </font>
    <font>
      <b/>
      <i/>
      <sz val="10"/>
      <name val="Arial Cyr"/>
      <charset val="204"/>
    </font>
    <font>
      <sz val="12"/>
      <name val="Times New Roman"/>
      <family val="1"/>
    </font>
    <font>
      <sz val="12"/>
      <name val="Times New Roman"/>
      <family val="1"/>
      <charset val="204"/>
    </font>
    <font>
      <b/>
      <i/>
      <sz val="12"/>
      <name val="Arial"/>
      <family val="2"/>
    </font>
    <font>
      <sz val="12"/>
      <name val="Arial"/>
      <family val="2"/>
    </font>
    <font>
      <b/>
      <i/>
      <sz val="16"/>
      <name val="Times New Roman"/>
      <family val="1"/>
    </font>
    <font>
      <b/>
      <sz val="8"/>
      <name val="Times New Roman Cyr"/>
      <charset val="204"/>
    </font>
    <font>
      <sz val="9"/>
      <name val="Times New Roman Cyr"/>
      <charset val="204"/>
    </font>
    <font>
      <b/>
      <sz val="9"/>
      <name val="Times New Roman Cyr"/>
      <charset val="204"/>
    </font>
    <font>
      <i/>
      <sz val="10"/>
      <name val="Times New Roman"/>
      <family val="1"/>
      <charset val="204"/>
    </font>
    <font>
      <b/>
      <i/>
      <sz val="11"/>
      <name val="Times New Roman"/>
      <family val="1"/>
      <charset val="204"/>
    </font>
    <font>
      <sz val="10"/>
      <color indexed="10"/>
      <name val="Arial CYR"/>
      <family val="2"/>
      <charset val="204"/>
    </font>
    <font>
      <b/>
      <sz val="10"/>
      <color indexed="10"/>
      <name val="Arial CYR"/>
      <family val="2"/>
      <charset val="204"/>
    </font>
    <font>
      <sz val="10"/>
      <name val="Arial Unicode MS"/>
      <family val="2"/>
      <charset val="204"/>
    </font>
    <font>
      <sz val="20"/>
      <name val="Arial"/>
    </font>
    <font>
      <sz val="14"/>
      <name val="Arial Black"/>
      <family val="2"/>
      <charset val="204"/>
    </font>
    <font>
      <sz val="14"/>
      <name val="Arial Unicode MS"/>
      <family val="2"/>
      <charset val="204"/>
    </font>
    <font>
      <sz val="14"/>
      <name val="Arial"/>
    </font>
    <font>
      <sz val="10"/>
      <name val="Bookshelf Symbol 7"/>
      <charset val="2"/>
    </font>
    <font>
      <sz val="10"/>
      <name val="Comic Sans MS"/>
      <family val="4"/>
      <charset val="204"/>
    </font>
    <font>
      <sz val="10"/>
      <name val="Lucida Sans"/>
      <family val="2"/>
    </font>
    <font>
      <sz val="10"/>
      <name val="MS Mincho"/>
      <family val="3"/>
      <charset val="204"/>
    </font>
    <font>
      <sz val="10"/>
      <name val="Wingdings"/>
      <charset val="2"/>
    </font>
    <font>
      <sz val="10"/>
      <name val="Wingdings 2"/>
      <family val="1"/>
      <charset val="2"/>
    </font>
    <font>
      <sz val="10"/>
      <name val="Wingdings 3"/>
      <family val="1"/>
      <charset val="2"/>
    </font>
    <font>
      <sz val="9.75"/>
      <name val="Times New Roman"/>
      <family val="1"/>
      <charset val="204"/>
    </font>
    <font>
      <b/>
      <sz val="10"/>
      <name val="Arial Cyr"/>
      <charset val="204"/>
    </font>
    <font>
      <sz val="10"/>
      <color indexed="9"/>
      <name val="Arial"/>
    </font>
    <font>
      <b/>
      <sz val="11"/>
      <name val="Times New Roman"/>
      <family val="1"/>
      <charset val="204"/>
    </font>
  </fonts>
  <fills count="15">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indexed="11"/>
        <bgColor indexed="64"/>
      </patternFill>
    </fill>
    <fill>
      <patternFill patternType="solid">
        <fgColor indexed="41"/>
        <bgColor indexed="64"/>
      </patternFill>
    </fill>
    <fill>
      <patternFill patternType="solid">
        <fgColor indexed="10"/>
        <bgColor indexed="64"/>
      </patternFill>
    </fill>
    <fill>
      <patternFill patternType="solid">
        <fgColor indexed="49"/>
        <bgColor indexed="64"/>
      </patternFill>
    </fill>
    <fill>
      <patternFill patternType="solid">
        <fgColor indexed="44"/>
        <bgColor indexed="64"/>
      </patternFill>
    </fill>
    <fill>
      <patternFill patternType="solid">
        <fgColor indexed="47"/>
        <bgColor indexed="64"/>
      </patternFill>
    </fill>
    <fill>
      <patternFill patternType="solid">
        <fgColor indexed="15"/>
        <bgColor indexed="64"/>
      </patternFill>
    </fill>
    <fill>
      <patternFill patternType="solid">
        <fgColor indexed="45"/>
        <bgColor indexed="64"/>
      </patternFill>
    </fill>
    <fill>
      <patternFill patternType="solid">
        <fgColor indexed="21"/>
        <bgColor indexed="64"/>
      </patternFill>
    </fill>
    <fill>
      <patternFill patternType="solid">
        <fgColor indexed="53"/>
        <bgColor indexed="64"/>
      </patternFill>
    </fill>
    <fill>
      <patternFill patternType="solid">
        <fgColor indexed="43"/>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medium">
        <color indexed="64"/>
      </right>
      <top/>
      <bottom/>
      <diagonal/>
    </border>
    <border>
      <left/>
      <right/>
      <top/>
      <bottom style="thick">
        <color indexed="20"/>
      </bottom>
      <diagonal/>
    </border>
    <border>
      <left/>
      <right/>
      <top style="thick">
        <color indexed="20"/>
      </top>
      <bottom style="thin">
        <color indexed="20"/>
      </bottom>
      <diagonal/>
    </border>
    <border>
      <left/>
      <right/>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hair">
        <color indexed="64"/>
      </right>
      <top/>
      <bottom/>
      <diagonal/>
    </border>
    <border>
      <left/>
      <right/>
      <top/>
      <bottom style="hair">
        <color indexed="64"/>
      </bottom>
      <diagonal/>
    </border>
    <border>
      <left style="hair">
        <color indexed="64"/>
      </left>
      <right/>
      <top/>
      <bottom/>
      <diagonal/>
    </border>
    <border>
      <left style="thin">
        <color indexed="64"/>
      </left>
      <right/>
      <top style="thin">
        <color indexed="64"/>
      </top>
      <bottom/>
      <diagonal/>
    </border>
    <border>
      <left/>
      <right/>
      <top style="thin">
        <color indexed="64"/>
      </top>
      <bottom/>
      <diagonal/>
    </border>
    <border>
      <left/>
      <right/>
      <top style="thick">
        <color indexed="2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hair">
        <color indexed="64"/>
      </top>
      <bottom/>
      <diagonal/>
    </border>
  </borders>
  <cellStyleXfs count="26">
    <xf numFmtId="0" fontId="0" fillId="0" borderId="0"/>
    <xf numFmtId="191" fontId="7" fillId="0" borderId="1" applyBorder="0">
      <protection hidden="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0" fillId="0" borderId="0"/>
    <xf numFmtId="0" fontId="30" fillId="0" borderId="0"/>
    <xf numFmtId="0" fontId="30" fillId="0" borderId="0"/>
    <xf numFmtId="0" fontId="30" fillId="0" borderId="0"/>
    <xf numFmtId="0" fontId="3" fillId="0" borderId="0"/>
    <xf numFmtId="0" fontId="3" fillId="0" borderId="0"/>
    <xf numFmtId="0" fontId="3" fillId="0" borderId="0"/>
    <xf numFmtId="0" fontId="3" fillId="0" borderId="0"/>
    <xf numFmtId="0" fontId="3" fillId="0" borderId="0"/>
    <xf numFmtId="0" fontId="30" fillId="0" borderId="0"/>
    <xf numFmtId="0" fontId="3" fillId="0" borderId="0"/>
    <xf numFmtId="0" fontId="30" fillId="0" borderId="0"/>
    <xf numFmtId="0" fontId="3" fillId="0" borderId="0"/>
    <xf numFmtId="9" fontId="1" fillId="0" borderId="0" applyFont="0" applyFill="0" applyBorder="0" applyAlignment="0" applyProtection="0"/>
    <xf numFmtId="185" fontId="1" fillId="0" borderId="0" applyFont="0" applyFill="0" applyBorder="0" applyAlignment="0" applyProtection="0"/>
  </cellStyleXfs>
  <cellXfs count="1375">
    <xf numFmtId="0" fontId="0" fillId="0" borderId="0" xfId="0"/>
    <xf numFmtId="0" fontId="0" fillId="0" borderId="0" xfId="0" applyBorder="1"/>
    <xf numFmtId="0" fontId="6" fillId="0" borderId="0" xfId="0" applyFont="1"/>
    <xf numFmtId="0" fontId="11" fillId="0" borderId="1" xfId="2" applyFont="1" applyFill="1" applyBorder="1" applyAlignment="1">
      <alignment horizontal="center" vertical="center" wrapText="1"/>
    </xf>
    <xf numFmtId="186" fontId="0" fillId="0" borderId="0" xfId="0" applyNumberFormat="1"/>
    <xf numFmtId="0" fontId="16" fillId="0" borderId="0" xfId="0" applyFont="1" applyBorder="1"/>
    <xf numFmtId="0" fontId="6" fillId="0" borderId="0" xfId="0" applyFont="1" applyBorder="1"/>
    <xf numFmtId="0" fontId="0" fillId="0" borderId="0" xfId="0" applyFill="1"/>
    <xf numFmtId="0" fontId="0" fillId="0" borderId="1" xfId="0" applyBorder="1"/>
    <xf numFmtId="0" fontId="14" fillId="0" borderId="1" xfId="0" applyFont="1" applyBorder="1"/>
    <xf numFmtId="0" fontId="0" fillId="0" borderId="0" xfId="0" applyFill="1" applyBorder="1"/>
    <xf numFmtId="0" fontId="31" fillId="0" borderId="0" xfId="0" applyFont="1"/>
    <xf numFmtId="0" fontId="26" fillId="0" borderId="0" xfId="0" applyFont="1" applyBorder="1" applyAlignment="1">
      <alignment horizontal="center" vertical="center" wrapText="1"/>
    </xf>
    <xf numFmtId="0" fontId="4" fillId="0" borderId="0" xfId="0" applyFont="1" applyAlignment="1">
      <alignment horizontal="center"/>
    </xf>
    <xf numFmtId="0" fontId="17" fillId="0" borderId="0" xfId="0" applyFont="1" applyBorder="1" applyAlignment="1">
      <alignment horizontal="justify" vertical="top"/>
    </xf>
    <xf numFmtId="0" fontId="37" fillId="0" borderId="0" xfId="0" applyFont="1"/>
    <xf numFmtId="0" fontId="34" fillId="0" borderId="0" xfId="0" applyFont="1" applyBorder="1" applyAlignment="1">
      <alignment horizontal="center" vertical="center" wrapText="1"/>
    </xf>
    <xf numFmtId="0" fontId="19" fillId="0" borderId="0" xfId="0" applyFont="1" applyAlignment="1">
      <alignment horizontal="justify" vertical="top" wrapText="1"/>
    </xf>
    <xf numFmtId="186" fontId="36" fillId="0" borderId="1" xfId="8" applyNumberFormat="1" applyFont="1" applyBorder="1" applyAlignment="1">
      <alignment horizontal="center"/>
    </xf>
    <xf numFmtId="186" fontId="9" fillId="0" borderId="1" xfId="8" applyNumberFormat="1" applyFont="1" applyBorder="1" applyAlignment="1">
      <alignment horizontal="center"/>
    </xf>
    <xf numFmtId="186" fontId="36" fillId="0" borderId="0" xfId="8" applyNumberFormat="1" applyFont="1" applyBorder="1" applyAlignment="1">
      <alignment horizontal="center"/>
    </xf>
    <xf numFmtId="0" fontId="32" fillId="0" borderId="0" xfId="0" applyFont="1" applyFill="1" applyAlignment="1">
      <alignment horizontal="center" vertical="center"/>
    </xf>
    <xf numFmtId="0" fontId="22" fillId="0" borderId="0" xfId="0" applyFont="1" applyAlignment="1">
      <alignment horizontal="center"/>
    </xf>
    <xf numFmtId="0" fontId="44" fillId="0" borderId="0" xfId="0" applyFont="1" applyFill="1" applyAlignment="1">
      <alignment horizontal="center" vertical="center"/>
    </xf>
    <xf numFmtId="0" fontId="45" fillId="0" borderId="0" xfId="0" applyFont="1"/>
    <xf numFmtId="0" fontId="23" fillId="0" borderId="2" xfId="0" applyFont="1" applyBorder="1" applyAlignment="1">
      <alignment horizontal="center" vertical="top" wrapText="1"/>
    </xf>
    <xf numFmtId="0" fontId="23" fillId="0" borderId="3" xfId="0" applyFont="1" applyBorder="1" applyAlignment="1">
      <alignment horizontal="center" vertical="top" wrapText="1"/>
    </xf>
    <xf numFmtId="0" fontId="23" fillId="0" borderId="4" xfId="0" applyFont="1" applyBorder="1" applyAlignment="1">
      <alignment horizontal="center" wrapText="1"/>
    </xf>
    <xf numFmtId="0" fontId="23" fillId="0" borderId="4" xfId="0" applyFont="1" applyFill="1" applyBorder="1" applyAlignment="1">
      <alignment horizontal="center" vertical="center" wrapText="1"/>
    </xf>
    <xf numFmtId="0" fontId="23" fillId="0" borderId="4" xfId="0" applyFont="1" applyBorder="1" applyAlignment="1">
      <alignment horizontal="center" vertical="top" wrapText="1"/>
    </xf>
    <xf numFmtId="0" fontId="23" fillId="0" borderId="4" xfId="0" applyFont="1" applyBorder="1" applyAlignment="1">
      <alignment horizontal="center" vertical="center" wrapText="1"/>
    </xf>
    <xf numFmtId="0" fontId="23" fillId="0" borderId="2" xfId="0" applyFont="1" applyFill="1" applyBorder="1" applyAlignment="1">
      <alignment horizontal="center" vertical="top" wrapText="1"/>
    </xf>
    <xf numFmtId="0" fontId="20" fillId="0" borderId="1" xfId="0" applyFont="1" applyBorder="1"/>
    <xf numFmtId="0" fontId="2" fillId="0" borderId="1" xfId="0" applyFont="1" applyBorder="1"/>
    <xf numFmtId="0" fontId="31" fillId="0" borderId="1" xfId="0" applyFont="1" applyBorder="1"/>
    <xf numFmtId="0" fontId="35" fillId="0" borderId="1" xfId="0" applyFont="1" applyBorder="1" applyAlignment="1">
      <alignment horizontal="left" vertical="top" wrapText="1"/>
    </xf>
    <xf numFmtId="0" fontId="2" fillId="0" borderId="1" xfId="0" applyFont="1" applyFill="1" applyBorder="1"/>
    <xf numFmtId="0" fontId="38" fillId="0" borderId="1" xfId="0" applyFont="1" applyBorder="1"/>
    <xf numFmtId="0" fontId="40" fillId="0" borderId="1" xfId="0" applyFont="1" applyBorder="1" applyAlignment="1">
      <alignment horizontal="center" vertical="center"/>
    </xf>
    <xf numFmtId="0" fontId="26" fillId="0" borderId="0" xfId="0" applyFont="1" applyFill="1" applyBorder="1" applyAlignment="1">
      <alignment horizontal="center" vertical="center" wrapText="1"/>
    </xf>
    <xf numFmtId="0" fontId="18" fillId="0" borderId="1" xfId="0" applyFont="1" applyBorder="1" applyAlignment="1">
      <alignment horizontal="center" vertical="center"/>
    </xf>
    <xf numFmtId="0" fontId="23" fillId="0" borderId="0" xfId="0" applyFont="1" applyFill="1" applyBorder="1" applyAlignment="1">
      <alignment horizontal="center" vertical="center" wrapText="1"/>
    </xf>
    <xf numFmtId="0" fontId="23" fillId="0" borderId="0" xfId="0" applyFont="1" applyFill="1" applyBorder="1" applyAlignment="1">
      <alignment horizontal="center" vertical="top" wrapText="1"/>
    </xf>
    <xf numFmtId="0" fontId="35" fillId="2" borderId="1" xfId="0" applyFont="1" applyFill="1" applyBorder="1" applyAlignment="1">
      <alignment horizontal="left" vertical="top" wrapText="1"/>
    </xf>
    <xf numFmtId="0" fontId="35" fillId="2" borderId="1" xfId="0" applyFont="1" applyFill="1" applyBorder="1"/>
    <xf numFmtId="0" fontId="2" fillId="3" borderId="1" xfId="0" applyFont="1" applyFill="1" applyBorder="1"/>
    <xf numFmtId="0" fontId="43" fillId="0" borderId="5" xfId="0" applyFont="1" applyFill="1" applyBorder="1"/>
    <xf numFmtId="0" fontId="22" fillId="0" borderId="1" xfId="0" applyFont="1" applyBorder="1" applyAlignment="1">
      <alignment horizontal="center" vertical="center"/>
    </xf>
    <xf numFmtId="0" fontId="18" fillId="0" borderId="0" xfId="0" applyFont="1" applyAlignment="1">
      <alignment horizontal="left" vertical="top" wrapText="1"/>
    </xf>
    <xf numFmtId="0" fontId="26" fillId="4" borderId="0" xfId="0" applyFont="1" applyFill="1" applyBorder="1" applyAlignment="1">
      <alignment horizontal="center" vertical="center" wrapText="1"/>
    </xf>
    <xf numFmtId="0" fontId="2" fillId="4" borderId="1" xfId="0" applyFont="1" applyFill="1" applyBorder="1"/>
    <xf numFmtId="0" fontId="2" fillId="0" borderId="5" xfId="0" applyFont="1" applyFill="1" applyBorder="1"/>
    <xf numFmtId="0" fontId="26" fillId="3" borderId="0" xfId="0" applyFont="1" applyFill="1" applyBorder="1" applyAlignment="1">
      <alignment horizontal="center" vertical="center" wrapText="1"/>
    </xf>
    <xf numFmtId="0" fontId="34" fillId="4" borderId="0" xfId="0" applyFont="1" applyFill="1" applyBorder="1" applyAlignment="1">
      <alignment horizontal="center" vertical="center" wrapText="1"/>
    </xf>
    <xf numFmtId="0" fontId="38" fillId="4" borderId="1" xfId="0" applyFont="1" applyFill="1" applyBorder="1"/>
    <xf numFmtId="0" fontId="21" fillId="0" borderId="0" xfId="0" applyFont="1" applyFill="1" applyBorder="1" applyAlignment="1">
      <alignment horizontal="left" vertical="top" wrapText="1"/>
    </xf>
    <xf numFmtId="186" fontId="36" fillId="4" borderId="1" xfId="8" applyNumberFormat="1" applyFont="1" applyFill="1" applyBorder="1" applyAlignment="1">
      <alignment horizontal="center"/>
    </xf>
    <xf numFmtId="0" fontId="13" fillId="5" borderId="0" xfId="0" applyFont="1" applyFill="1" applyBorder="1" applyAlignment="1">
      <alignment horizontal="left"/>
    </xf>
    <xf numFmtId="0" fontId="1" fillId="0" borderId="0" xfId="0" applyFont="1" applyAlignment="1">
      <alignment horizontal="center"/>
    </xf>
    <xf numFmtId="0" fontId="1" fillId="0" borderId="0" xfId="0" applyFont="1" applyFill="1" applyAlignment="1">
      <alignment horizontal="center"/>
    </xf>
    <xf numFmtId="0" fontId="1" fillId="6" borderId="0" xfId="0" applyFont="1" applyFill="1" applyAlignment="1">
      <alignment horizontal="center"/>
    </xf>
    <xf numFmtId="0" fontId="1" fillId="4" borderId="0" xfId="0" applyFont="1" applyFill="1" applyAlignment="1">
      <alignment horizontal="center"/>
    </xf>
    <xf numFmtId="0" fontId="23" fillId="3" borderId="2" xfId="0" applyFont="1" applyFill="1" applyBorder="1" applyAlignment="1">
      <alignment horizontal="center" vertical="top" wrapText="1"/>
    </xf>
    <xf numFmtId="0" fontId="20" fillId="3" borderId="1" xfId="0" applyFont="1" applyFill="1" applyBorder="1"/>
    <xf numFmtId="0" fontId="0" fillId="3" borderId="1" xfId="0" applyFill="1" applyBorder="1"/>
    <xf numFmtId="49" fontId="23" fillId="3" borderId="2" xfId="0" applyNumberFormat="1" applyFont="1" applyFill="1" applyBorder="1" applyAlignment="1">
      <alignment horizontal="center" vertical="top" wrapText="1"/>
    </xf>
    <xf numFmtId="0" fontId="19" fillId="0" borderId="0" xfId="0" applyFont="1" applyAlignment="1">
      <alignment vertical="top" wrapText="1"/>
    </xf>
    <xf numFmtId="0" fontId="0" fillId="7" borderId="0" xfId="0" applyFill="1"/>
    <xf numFmtId="201" fontId="7" fillId="0" borderId="0" xfId="0" applyNumberFormat="1" applyFont="1"/>
    <xf numFmtId="201" fontId="7" fillId="0" borderId="0" xfId="0" applyNumberFormat="1" applyFont="1" applyAlignment="1">
      <alignment horizontal="right"/>
    </xf>
    <xf numFmtId="201" fontId="7" fillId="0" borderId="6" xfId="0" applyNumberFormat="1" applyFont="1" applyBorder="1" applyAlignment="1">
      <alignment horizontal="center" vertical="center" wrapText="1"/>
    </xf>
    <xf numFmtId="201" fontId="15" fillId="0" borderId="1" xfId="0" applyNumberFormat="1" applyFont="1" applyBorder="1" applyAlignment="1">
      <alignment horizontal="center" vertical="center" wrapText="1"/>
    </xf>
    <xf numFmtId="201" fontId="51" fillId="0" borderId="0" xfId="0" applyNumberFormat="1" applyFont="1" applyBorder="1"/>
    <xf numFmtId="201" fontId="54" fillId="0" borderId="7" xfId="2" applyNumberFormat="1" applyFont="1" applyFill="1" applyBorder="1" applyAlignment="1">
      <alignment horizontal="center" vertical="center" wrapText="1"/>
    </xf>
    <xf numFmtId="201" fontId="7" fillId="5" borderId="8" xfId="0" applyNumberFormat="1" applyFont="1" applyFill="1" applyBorder="1" applyAlignment="1">
      <alignment horizontal="left" vertical="center" wrapText="1"/>
    </xf>
    <xf numFmtId="201" fontId="7" fillId="5" borderId="2" xfId="0" applyNumberFormat="1" applyFont="1" applyFill="1" applyBorder="1" applyAlignment="1">
      <alignment horizontal="center" vertical="center" wrapText="1"/>
    </xf>
    <xf numFmtId="201" fontId="15" fillId="5" borderId="1" xfId="0" applyNumberFormat="1" applyFont="1" applyFill="1" applyBorder="1" applyAlignment="1">
      <alignment horizontal="right" vertical="center" wrapText="1"/>
    </xf>
    <xf numFmtId="201" fontId="28" fillId="0" borderId="7" xfId="6" applyNumberFormat="1" applyFont="1" applyBorder="1" applyAlignment="1">
      <alignment horizontal="right" vertical="top"/>
    </xf>
    <xf numFmtId="201" fontId="7" fillId="0" borderId="8" xfId="0" applyNumberFormat="1" applyFont="1" applyBorder="1" applyAlignment="1">
      <alignment horizontal="left" vertical="center" wrapText="1"/>
    </xf>
    <xf numFmtId="201" fontId="7" fillId="0" borderId="2" xfId="0" applyNumberFormat="1" applyFont="1" applyBorder="1" applyAlignment="1">
      <alignment horizontal="center" vertical="center" wrapText="1"/>
    </xf>
    <xf numFmtId="201" fontId="15" fillId="0" borderId="1" xfId="0" applyNumberFormat="1" applyFont="1" applyBorder="1" applyAlignment="1">
      <alignment horizontal="right" vertical="center" wrapText="1"/>
    </xf>
    <xf numFmtId="201" fontId="29" fillId="3" borderId="2" xfId="0" applyNumberFormat="1" applyFont="1" applyFill="1" applyBorder="1" applyAlignment="1">
      <alignment horizontal="center" vertical="center"/>
    </xf>
    <xf numFmtId="201" fontId="29" fillId="3" borderId="8" xfId="0" applyNumberFormat="1" applyFont="1" applyFill="1" applyBorder="1" applyAlignment="1">
      <alignment horizontal="center" vertical="center"/>
    </xf>
    <xf numFmtId="201" fontId="7" fillId="3" borderId="8" xfId="0" applyNumberFormat="1" applyFont="1" applyFill="1" applyBorder="1" applyAlignment="1">
      <alignment horizontal="left" vertical="center" wrapText="1"/>
    </xf>
    <xf numFmtId="201" fontId="7" fillId="3" borderId="2" xfId="0" applyNumberFormat="1" applyFont="1" applyFill="1" applyBorder="1" applyAlignment="1">
      <alignment horizontal="center" vertical="center" wrapText="1"/>
    </xf>
    <xf numFmtId="201" fontId="15" fillId="0" borderId="8" xfId="0" applyNumberFormat="1" applyFont="1" applyBorder="1" applyAlignment="1">
      <alignment horizontal="left" vertical="center" wrapText="1"/>
    </xf>
    <xf numFmtId="201" fontId="29" fillId="0" borderId="1" xfId="0" applyNumberFormat="1" applyFont="1" applyFill="1" applyBorder="1" applyAlignment="1">
      <alignment horizontal="center"/>
    </xf>
    <xf numFmtId="201" fontId="15" fillId="0" borderId="9" xfId="0" applyNumberFormat="1" applyFont="1" applyBorder="1" applyAlignment="1">
      <alignment horizontal="right" vertical="center" wrapText="1"/>
    </xf>
    <xf numFmtId="201" fontId="15" fillId="0" borderId="0" xfId="0" applyNumberFormat="1" applyFont="1" applyBorder="1" applyAlignment="1">
      <alignment horizontal="left" vertical="center" wrapText="1"/>
    </xf>
    <xf numFmtId="201" fontId="29" fillId="0" borderId="10" xfId="0" applyNumberFormat="1" applyFont="1" applyFill="1" applyBorder="1" applyAlignment="1">
      <alignment horizontal="center"/>
    </xf>
    <xf numFmtId="201" fontId="29" fillId="3" borderId="11" xfId="0" applyNumberFormat="1" applyFont="1" applyFill="1" applyBorder="1" applyAlignment="1">
      <alignment horizontal="center" vertical="center"/>
    </xf>
    <xf numFmtId="201" fontId="29" fillId="3" borderId="7" xfId="0" applyNumberFormat="1" applyFont="1" applyFill="1" applyBorder="1" applyAlignment="1">
      <alignment horizontal="center" vertical="center"/>
    </xf>
    <xf numFmtId="201" fontId="28" fillId="0" borderId="10" xfId="0" applyNumberFormat="1" applyFont="1" applyBorder="1" applyAlignment="1">
      <alignment horizontal="center"/>
    </xf>
    <xf numFmtId="201" fontId="29" fillId="0" borderId="11" xfId="0" applyNumberFormat="1" applyFont="1" applyBorder="1"/>
    <xf numFmtId="201" fontId="29" fillId="0" borderId="7" xfId="0" applyNumberFormat="1" applyFont="1" applyBorder="1"/>
    <xf numFmtId="201" fontId="28" fillId="0" borderId="1" xfId="0" applyNumberFormat="1" applyFont="1" applyBorder="1" applyAlignment="1">
      <alignment horizontal="center"/>
    </xf>
    <xf numFmtId="201" fontId="15" fillId="0" borderId="10" xfId="0" applyNumberFormat="1" applyFont="1" applyBorder="1" applyAlignment="1">
      <alignment horizontal="right" vertical="center" wrapText="1"/>
    </xf>
    <xf numFmtId="201" fontId="15" fillId="2" borderId="1" xfId="0" applyNumberFormat="1" applyFont="1" applyFill="1" applyBorder="1" applyAlignment="1">
      <alignment horizontal="right" vertical="center" wrapText="1"/>
    </xf>
    <xf numFmtId="201" fontId="54" fillId="0" borderId="3" xfId="2" applyNumberFormat="1" applyFont="1" applyFill="1" applyBorder="1" applyAlignment="1">
      <alignment horizontal="center" vertical="center" wrapText="1"/>
    </xf>
    <xf numFmtId="201" fontId="57" fillId="3" borderId="1" xfId="0" applyNumberFormat="1" applyFont="1" applyFill="1" applyBorder="1" applyAlignment="1">
      <alignment horizontal="center" vertical="top" wrapText="1"/>
    </xf>
    <xf numFmtId="201" fontId="28" fillId="0" borderId="4" xfId="0" applyNumberFormat="1" applyFont="1" applyBorder="1" applyAlignment="1">
      <alignment horizontal="center"/>
    </xf>
    <xf numFmtId="201" fontId="57" fillId="3" borderId="8" xfId="0" applyNumberFormat="1" applyFont="1" applyFill="1" applyBorder="1" applyAlignment="1">
      <alignment horizontal="center" vertical="top" wrapText="1"/>
    </xf>
    <xf numFmtId="201" fontId="29" fillId="3" borderId="0" xfId="0" applyNumberFormat="1" applyFont="1" applyFill="1" applyBorder="1" applyAlignment="1">
      <alignment horizontal="center" vertical="center"/>
    </xf>
    <xf numFmtId="201" fontId="15" fillId="0" borderId="0" xfId="0" applyNumberFormat="1" applyFont="1" applyAlignment="1">
      <alignment horizontal="justify" vertical="top" wrapText="1"/>
    </xf>
    <xf numFmtId="186" fontId="60" fillId="0" borderId="0" xfId="0" applyNumberFormat="1" applyFont="1" applyAlignment="1">
      <alignment horizontal="center"/>
    </xf>
    <xf numFmtId="1" fontId="7" fillId="0" borderId="0" xfId="0" applyNumberFormat="1" applyFont="1"/>
    <xf numFmtId="1" fontId="7" fillId="0" borderId="1" xfId="0" applyNumberFormat="1" applyFont="1" applyBorder="1" applyAlignment="1">
      <alignment horizontal="center" vertical="center" wrapText="1"/>
    </xf>
    <xf numFmtId="1" fontId="7" fillId="0" borderId="5" xfId="0" applyNumberFormat="1" applyFont="1" applyBorder="1"/>
    <xf numFmtId="1" fontId="28" fillId="0" borderId="1" xfId="0" applyNumberFormat="1" applyFont="1" applyBorder="1" applyAlignment="1">
      <alignment horizontal="center" vertical="center" wrapText="1"/>
    </xf>
    <xf numFmtId="1" fontId="28" fillId="0" borderId="10" xfId="0" applyNumberFormat="1" applyFont="1" applyBorder="1"/>
    <xf numFmtId="1" fontId="28" fillId="0" borderId="5" xfId="0" applyNumberFormat="1" applyFont="1" applyBorder="1"/>
    <xf numFmtId="205" fontId="15" fillId="5" borderId="1" xfId="0" applyNumberFormat="1" applyFont="1" applyFill="1" applyBorder="1" applyAlignment="1">
      <alignment horizontal="right" vertical="center" wrapText="1"/>
    </xf>
    <xf numFmtId="205" fontId="15" fillId="0" borderId="5" xfId="0" applyNumberFormat="1" applyFont="1" applyBorder="1" applyAlignment="1">
      <alignment horizontal="right" vertical="center" wrapText="1"/>
    </xf>
    <xf numFmtId="205" fontId="15" fillId="0" borderId="1" xfId="0" applyNumberFormat="1" applyFont="1" applyBorder="1" applyAlignment="1">
      <alignment horizontal="right" vertical="center" wrapText="1"/>
    </xf>
    <xf numFmtId="0" fontId="33" fillId="5" borderId="0" xfId="0" applyFont="1" applyFill="1" applyBorder="1" applyAlignment="1">
      <alignment horizontal="left"/>
    </xf>
    <xf numFmtId="0" fontId="33" fillId="0" borderId="0" xfId="0" applyFont="1" applyFill="1" applyBorder="1" applyAlignment="1">
      <alignment horizontal="left"/>
    </xf>
    <xf numFmtId="0" fontId="19" fillId="0" borderId="0" xfId="0" applyFont="1" applyAlignment="1">
      <alignment horizontal="left" vertical="top" wrapText="1"/>
    </xf>
    <xf numFmtId="2" fontId="5" fillId="0" borderId="0" xfId="8" applyNumberFormat="1" applyFont="1" applyBorder="1" applyAlignment="1">
      <alignment horizontal="center"/>
    </xf>
    <xf numFmtId="0" fontId="46" fillId="0" borderId="0" xfId="0" applyFont="1" applyBorder="1"/>
    <xf numFmtId="0" fontId="8" fillId="8" borderId="1" xfId="0" applyFont="1" applyFill="1" applyBorder="1"/>
    <xf numFmtId="0" fontId="15" fillId="0" borderId="0" xfId="0" applyFont="1" applyBorder="1" applyAlignment="1">
      <alignment vertical="top" wrapText="1"/>
    </xf>
    <xf numFmtId="0" fontId="15" fillId="0" borderId="0" xfId="0" applyNumberFormat="1" applyFont="1" applyBorder="1" applyAlignment="1">
      <alignment vertical="top" wrapText="1"/>
    </xf>
    <xf numFmtId="0" fontId="19" fillId="7" borderId="0" xfId="0" applyFont="1" applyFill="1" applyAlignment="1">
      <alignment vertical="top" wrapText="1"/>
    </xf>
    <xf numFmtId="0" fontId="17" fillId="7" borderId="0" xfId="0" applyFont="1" applyFill="1" applyBorder="1" applyAlignment="1">
      <alignment horizontal="justify" vertical="top"/>
    </xf>
    <xf numFmtId="0" fontId="0" fillId="7" borderId="0" xfId="0" applyFill="1" applyBorder="1"/>
    <xf numFmtId="0" fontId="64" fillId="0" borderId="0" xfId="0" applyFont="1" applyFill="1" applyAlignment="1">
      <alignment horizontal="center" vertical="top" wrapText="1"/>
    </xf>
    <xf numFmtId="0" fontId="19" fillId="7" borderId="0" xfId="0" applyFont="1" applyFill="1" applyAlignment="1">
      <alignment horizontal="justify" vertical="top" wrapText="1"/>
    </xf>
    <xf numFmtId="186" fontId="65" fillId="0" borderId="1" xfId="0" applyNumberFormat="1" applyFont="1" applyBorder="1" applyAlignment="1">
      <alignment horizontal="center" vertical="top" wrapText="1"/>
    </xf>
    <xf numFmtId="0" fontId="21" fillId="0" borderId="0" xfId="0" applyFont="1" applyFill="1"/>
    <xf numFmtId="0" fontId="21" fillId="0" borderId="0" xfId="0" applyFont="1" applyFill="1" applyBorder="1"/>
    <xf numFmtId="0" fontId="8" fillId="0" borderId="1" xfId="0" applyFont="1" applyFill="1" applyBorder="1"/>
    <xf numFmtId="0" fontId="14" fillId="0" borderId="0" xfId="0" applyFont="1"/>
    <xf numFmtId="186" fontId="59" fillId="9" borderId="0" xfId="0" applyNumberFormat="1" applyFont="1" applyFill="1" applyBorder="1" applyAlignment="1">
      <alignment horizontal="center"/>
    </xf>
    <xf numFmtId="186" fontId="59" fillId="10" borderId="0" xfId="0" applyNumberFormat="1" applyFont="1" applyFill="1" applyBorder="1" applyAlignment="1">
      <alignment horizontal="center"/>
    </xf>
    <xf numFmtId="186" fontId="59" fillId="2" borderId="0" xfId="0" applyNumberFormat="1" applyFont="1" applyFill="1" applyBorder="1" applyAlignment="1">
      <alignment horizontal="center"/>
    </xf>
    <xf numFmtId="0" fontId="59" fillId="9" borderId="0" xfId="0" applyFont="1" applyFill="1" applyBorder="1"/>
    <xf numFmtId="186" fontId="59" fillId="5" borderId="0" xfId="0" applyNumberFormat="1" applyFont="1" applyFill="1" applyBorder="1" applyAlignment="1">
      <alignment horizontal="center"/>
    </xf>
    <xf numFmtId="186" fontId="59" fillId="9" borderId="12" xfId="0" applyNumberFormat="1" applyFont="1" applyFill="1" applyBorder="1" applyAlignment="1">
      <alignment horizontal="center"/>
    </xf>
    <xf numFmtId="186" fontId="59" fillId="10" borderId="12" xfId="0" applyNumberFormat="1" applyFont="1" applyFill="1" applyBorder="1" applyAlignment="1">
      <alignment horizontal="center"/>
    </xf>
    <xf numFmtId="2" fontId="59" fillId="11" borderId="0" xfId="0" applyNumberFormat="1" applyFont="1" applyFill="1" applyBorder="1" applyAlignment="1">
      <alignment horizontal="center"/>
    </xf>
    <xf numFmtId="0" fontId="18" fillId="0" borderId="1" xfId="0" applyFont="1" applyBorder="1" applyAlignment="1">
      <alignment vertical="top" wrapText="1"/>
    </xf>
    <xf numFmtId="0" fontId="0" fillId="0" borderId="0" xfId="0" applyAlignment="1">
      <alignment horizontal="right"/>
    </xf>
    <xf numFmtId="201" fontId="68" fillId="0" borderId="0" xfId="0" applyNumberFormat="1" applyFont="1"/>
    <xf numFmtId="170" fontId="0" fillId="0" borderId="0" xfId="0" applyNumberFormat="1" applyFill="1" applyBorder="1" applyAlignment="1"/>
    <xf numFmtId="171" fontId="0" fillId="0" borderId="0" xfId="0" applyNumberFormat="1" applyFill="1" applyBorder="1" applyAlignment="1"/>
    <xf numFmtId="171" fontId="0" fillId="0" borderId="13" xfId="0" applyNumberFormat="1" applyFill="1" applyBorder="1" applyAlignment="1"/>
    <xf numFmtId="0" fontId="0" fillId="0" borderId="14" xfId="0" applyFill="1" applyBorder="1" applyAlignment="1">
      <alignment horizontal="right"/>
    </xf>
    <xf numFmtId="171" fontId="6" fillId="0" borderId="0" xfId="0" applyNumberFormat="1" applyFont="1" applyFill="1" applyBorder="1" applyAlignment="1"/>
    <xf numFmtId="171" fontId="6" fillId="0" borderId="13" xfId="0" applyNumberFormat="1" applyFont="1" applyFill="1" applyBorder="1" applyAlignment="1"/>
    <xf numFmtId="0" fontId="0" fillId="0" borderId="0" xfId="0" applyAlignment="1">
      <alignment horizontal="justify" vertical="top" wrapText="1"/>
    </xf>
    <xf numFmtId="0" fontId="18" fillId="0" borderId="1" xfId="0" applyFont="1" applyBorder="1"/>
    <xf numFmtId="186" fontId="59" fillId="0" borderId="1" xfId="0" applyNumberFormat="1" applyFont="1" applyBorder="1" applyAlignment="1">
      <alignment horizontal="center"/>
    </xf>
    <xf numFmtId="0" fontId="0" fillId="0" borderId="1" xfId="0" applyFill="1" applyBorder="1"/>
    <xf numFmtId="0" fontId="46" fillId="0" borderId="1" xfId="0" applyFont="1" applyFill="1" applyBorder="1"/>
    <xf numFmtId="186" fontId="62" fillId="0" borderId="1" xfId="0" applyNumberFormat="1" applyFont="1" applyBorder="1" applyAlignment="1">
      <alignment horizontal="center"/>
    </xf>
    <xf numFmtId="10" fontId="14" fillId="0" borderId="1" xfId="0" applyNumberFormat="1" applyFont="1" applyBorder="1"/>
    <xf numFmtId="2" fontId="59" fillId="11" borderId="15" xfId="0" applyNumberFormat="1" applyFont="1" applyFill="1" applyBorder="1" applyAlignment="1">
      <alignment horizontal="center"/>
    </xf>
    <xf numFmtId="0" fontId="8" fillId="8" borderId="8" xfId="0" applyFont="1" applyFill="1" applyBorder="1"/>
    <xf numFmtId="2" fontId="62" fillId="0" borderId="1" xfId="0" applyNumberFormat="1" applyFont="1" applyBorder="1" applyAlignment="1">
      <alignment horizontal="center"/>
    </xf>
    <xf numFmtId="2" fontId="65" fillId="0" borderId="1" xfId="0" applyNumberFormat="1" applyFont="1" applyBorder="1" applyAlignment="1">
      <alignment horizontal="center"/>
    </xf>
    <xf numFmtId="2" fontId="46" fillId="0" borderId="0" xfId="0" applyNumberFormat="1" applyFont="1" applyFill="1"/>
    <xf numFmtId="0" fontId="19" fillId="0" borderId="0" xfId="0" applyFont="1" applyBorder="1" applyAlignment="1">
      <alignment horizontal="justify" vertical="top" wrapText="1"/>
    </xf>
    <xf numFmtId="0" fontId="27" fillId="0" borderId="0" xfId="0" applyFont="1" applyFill="1" applyBorder="1" applyAlignment="1">
      <alignment horizontal="justify" vertical="top" wrapText="1"/>
    </xf>
    <xf numFmtId="186" fontId="61" fillId="8" borderId="16" xfId="8" applyNumberFormat="1" applyFont="1" applyFill="1" applyBorder="1" applyAlignment="1">
      <alignment horizontal="center"/>
    </xf>
    <xf numFmtId="186" fontId="46" fillId="9" borderId="17" xfId="0" applyNumberFormat="1" applyFont="1" applyFill="1" applyBorder="1"/>
    <xf numFmtId="186" fontId="46" fillId="10" borderId="17" xfId="0" applyNumberFormat="1" applyFont="1" applyFill="1" applyBorder="1"/>
    <xf numFmtId="186" fontId="46" fillId="2" borderId="17" xfId="0" applyNumberFormat="1" applyFont="1" applyFill="1" applyBorder="1"/>
    <xf numFmtId="186" fontId="2" fillId="5" borderId="17" xfId="0" applyNumberFormat="1" applyFont="1" applyFill="1" applyBorder="1" applyAlignment="1">
      <alignment horizontal="right"/>
    </xf>
    <xf numFmtId="186" fontId="59" fillId="10" borderId="17" xfId="0" applyNumberFormat="1" applyFont="1" applyFill="1" applyBorder="1"/>
    <xf numFmtId="186" fontId="59" fillId="9" borderId="17" xfId="0" applyNumberFormat="1" applyFont="1" applyFill="1" applyBorder="1"/>
    <xf numFmtId="186" fontId="46" fillId="11" borderId="17" xfId="0" applyNumberFormat="1" applyFont="1" applyFill="1" applyBorder="1"/>
    <xf numFmtId="186" fontId="46" fillId="11" borderId="18" xfId="0" applyNumberFormat="1" applyFont="1" applyFill="1" applyBorder="1"/>
    <xf numFmtId="186" fontId="59" fillId="9" borderId="16" xfId="0" applyNumberFormat="1" applyFont="1" applyFill="1" applyBorder="1" applyAlignment="1">
      <alignment horizontal="center"/>
    </xf>
    <xf numFmtId="186" fontId="59" fillId="10" borderId="16" xfId="0" applyNumberFormat="1" applyFont="1" applyFill="1" applyBorder="1" applyAlignment="1">
      <alignment horizontal="center"/>
    </xf>
    <xf numFmtId="186" fontId="59" fillId="2" borderId="16" xfId="0" applyNumberFormat="1" applyFont="1" applyFill="1" applyBorder="1" applyAlignment="1">
      <alignment horizontal="center"/>
    </xf>
    <xf numFmtId="0" fontId="59" fillId="9" borderId="16" xfId="0" applyFont="1" applyFill="1" applyBorder="1"/>
    <xf numFmtId="186" fontId="59" fillId="5" borderId="16" xfId="0" applyNumberFormat="1" applyFont="1" applyFill="1" applyBorder="1" applyAlignment="1">
      <alignment horizontal="center"/>
    </xf>
    <xf numFmtId="2" fontId="59" fillId="11" borderId="16" xfId="0" applyNumberFormat="1" applyFont="1" applyFill="1" applyBorder="1" applyAlignment="1">
      <alignment horizontal="center"/>
    </xf>
    <xf numFmtId="2" fontId="59" fillId="11" borderId="19" xfId="0" applyNumberFormat="1" applyFont="1" applyFill="1" applyBorder="1" applyAlignment="1">
      <alignment horizontal="center"/>
    </xf>
    <xf numFmtId="201" fontId="15" fillId="0" borderId="5" xfId="0" applyNumberFormat="1" applyFont="1" applyBorder="1" applyAlignment="1">
      <alignment horizontal="right" vertical="center" wrapText="1"/>
    </xf>
    <xf numFmtId="201" fontId="54" fillId="0" borderId="0" xfId="2" applyNumberFormat="1" applyFont="1" applyFill="1" applyBorder="1" applyAlignment="1">
      <alignment horizontal="center" vertical="center" wrapText="1"/>
    </xf>
    <xf numFmtId="186" fontId="9" fillId="0" borderId="8" xfId="8" applyNumberFormat="1" applyFont="1" applyFill="1" applyBorder="1" applyAlignment="1">
      <alignment horizontal="center"/>
    </xf>
    <xf numFmtId="208" fontId="7" fillId="0" borderId="0" xfId="0" applyNumberFormat="1" applyFont="1"/>
    <xf numFmtId="0" fontId="11" fillId="0" borderId="10" xfId="2" applyFont="1" applyFill="1" applyBorder="1" applyAlignment="1">
      <alignment horizontal="center" wrapText="1"/>
    </xf>
    <xf numFmtId="4" fontId="4" fillId="0" borderId="1" xfId="9" applyNumberFormat="1" applyFont="1" applyBorder="1" applyAlignment="1">
      <alignment horizontal="center"/>
    </xf>
    <xf numFmtId="10" fontId="4" fillId="0" borderId="0" xfId="9" applyNumberFormat="1" applyFont="1" applyFill="1" applyBorder="1" applyAlignment="1">
      <alignment horizontal="center"/>
    </xf>
    <xf numFmtId="0" fontId="11" fillId="0" borderId="1" xfId="2" applyNumberFormat="1" applyFont="1" applyFill="1" applyBorder="1" applyAlignment="1">
      <alignment horizontal="center" wrapText="1"/>
    </xf>
    <xf numFmtId="0" fontId="11" fillId="0" borderId="1" xfId="2" applyNumberFormat="1" applyFont="1" applyFill="1" applyBorder="1" applyAlignment="1">
      <alignment horizontal="center" vertical="center" wrapText="1"/>
    </xf>
    <xf numFmtId="0" fontId="4" fillId="0" borderId="0" xfId="9" applyNumberFormat="1" applyFont="1" applyBorder="1" applyAlignment="1">
      <alignment horizontal="center"/>
    </xf>
    <xf numFmtId="49" fontId="11" fillId="0" borderId="10" xfId="2" applyNumberFormat="1" applyFont="1" applyFill="1" applyBorder="1" applyAlignment="1">
      <alignment horizontal="center" wrapText="1"/>
    </xf>
    <xf numFmtId="49" fontId="11" fillId="0" borderId="1" xfId="2" applyNumberFormat="1" applyFont="1" applyFill="1" applyBorder="1" applyAlignment="1">
      <alignment horizontal="center" vertical="center" wrapText="1"/>
    </xf>
    <xf numFmtId="49" fontId="4" fillId="0" borderId="0" xfId="9" applyNumberFormat="1" applyFont="1" applyFill="1" applyBorder="1" applyAlignment="1">
      <alignment horizontal="center"/>
    </xf>
    <xf numFmtId="2" fontId="59" fillId="11" borderId="12" xfId="0" applyNumberFormat="1" applyFont="1" applyFill="1" applyBorder="1" applyAlignment="1">
      <alignment horizontal="center"/>
    </xf>
    <xf numFmtId="2" fontId="59" fillId="11" borderId="20" xfId="0" applyNumberFormat="1" applyFont="1" applyFill="1" applyBorder="1" applyAlignment="1">
      <alignment horizontal="center"/>
    </xf>
    <xf numFmtId="186" fontId="59" fillId="2" borderId="12" xfId="0" applyNumberFormat="1" applyFont="1" applyFill="1" applyBorder="1" applyAlignment="1">
      <alignment horizontal="center"/>
    </xf>
    <xf numFmtId="0" fontId="59" fillId="9" borderId="12" xfId="0" applyFont="1" applyFill="1" applyBorder="1"/>
    <xf numFmtId="186" fontId="59" fillId="5" borderId="12" xfId="0" applyNumberFormat="1" applyFont="1" applyFill="1" applyBorder="1" applyAlignment="1">
      <alignment horizontal="center"/>
    </xf>
    <xf numFmtId="171" fontId="0" fillId="0" borderId="0" xfId="0" applyNumberFormat="1" applyFill="1" applyBorder="1" applyAlignment="1">
      <alignment vertical="center"/>
    </xf>
    <xf numFmtId="2" fontId="9" fillId="0" borderId="1" xfId="8" applyNumberFormat="1" applyFont="1" applyBorder="1" applyAlignment="1">
      <alignment horizontal="center"/>
    </xf>
    <xf numFmtId="171" fontId="0" fillId="0" borderId="0" xfId="0" applyNumberFormat="1" applyFill="1" applyBorder="1" applyAlignment="1">
      <alignment vertical="center" wrapText="1"/>
    </xf>
    <xf numFmtId="0" fontId="8" fillId="0" borderId="8" xfId="0" applyFont="1" applyFill="1" applyBorder="1"/>
    <xf numFmtId="0" fontId="0" fillId="0" borderId="8" xfId="0" applyFill="1" applyBorder="1"/>
    <xf numFmtId="0" fontId="14" fillId="0" borderId="0" xfId="0" applyFont="1" applyFill="1" applyBorder="1"/>
    <xf numFmtId="0" fontId="48" fillId="0" borderId="8" xfId="0" applyFont="1" applyFill="1" applyBorder="1"/>
    <xf numFmtId="0" fontId="48" fillId="0" borderId="1" xfId="0" applyFont="1" applyFill="1" applyBorder="1"/>
    <xf numFmtId="0" fontId="14" fillId="0" borderId="1" xfId="0" applyFont="1" applyFill="1" applyBorder="1"/>
    <xf numFmtId="0" fontId="18" fillId="0" borderId="1" xfId="0" applyFont="1" applyFill="1" applyBorder="1"/>
    <xf numFmtId="0" fontId="18" fillId="0" borderId="0" xfId="0" applyFont="1" applyFill="1"/>
    <xf numFmtId="0" fontId="46" fillId="0" borderId="1" xfId="0" applyFont="1" applyFill="1" applyBorder="1" applyAlignment="1">
      <alignment horizontal="left"/>
    </xf>
    <xf numFmtId="0" fontId="18" fillId="0" borderId="1" xfId="0" applyFont="1" applyFill="1" applyBorder="1" applyAlignment="1">
      <alignment vertical="top" wrapText="1"/>
    </xf>
    <xf numFmtId="0" fontId="18" fillId="0" borderId="1" xfId="0" applyFont="1" applyFill="1" applyBorder="1" applyAlignment="1">
      <alignment horizontal="left" vertical="top" wrapText="1"/>
    </xf>
    <xf numFmtId="0" fontId="13" fillId="0" borderId="3" xfId="0" applyFont="1" applyFill="1" applyBorder="1" applyAlignment="1">
      <alignment horizontal="left"/>
    </xf>
    <xf numFmtId="2" fontId="21" fillId="0" borderId="1" xfId="0" applyNumberFormat="1" applyFont="1" applyFill="1" applyBorder="1" applyAlignment="1">
      <alignment horizontal="left" vertical="top" wrapText="1"/>
    </xf>
    <xf numFmtId="0" fontId="21" fillId="0" borderId="1" xfId="0" applyFont="1" applyFill="1" applyBorder="1" applyAlignment="1">
      <alignment horizontal="left" vertical="top" wrapText="1"/>
    </xf>
    <xf numFmtId="0" fontId="21" fillId="0" borderId="0" xfId="0" applyFont="1" applyFill="1" applyAlignment="1">
      <alignment horizontal="left" vertical="top" wrapText="1"/>
    </xf>
    <xf numFmtId="0" fontId="46" fillId="0" borderId="1" xfId="0" applyFont="1" applyFill="1" applyBorder="1" applyAlignment="1">
      <alignment horizontal="left" vertical="top" wrapText="1"/>
    </xf>
    <xf numFmtId="0" fontId="18" fillId="0" borderId="0" xfId="0" applyFont="1" applyFill="1" applyAlignment="1">
      <alignment horizontal="left" vertical="top" wrapText="1"/>
    </xf>
    <xf numFmtId="0" fontId="23" fillId="0" borderId="8" xfId="0" applyFont="1" applyFill="1" applyBorder="1" applyAlignment="1">
      <alignment horizontal="left" vertical="center" wrapText="1"/>
    </xf>
    <xf numFmtId="201" fontId="7" fillId="0" borderId="8" xfId="0" applyNumberFormat="1" applyFont="1" applyFill="1" applyBorder="1" applyAlignment="1">
      <alignment horizontal="left" vertical="center" wrapText="1"/>
    </xf>
    <xf numFmtId="0" fontId="26" fillId="0" borderId="8" xfId="0" applyFont="1" applyFill="1" applyBorder="1" applyAlignment="1">
      <alignment horizontal="left" vertical="center" wrapText="1"/>
    </xf>
    <xf numFmtId="201" fontId="15" fillId="0" borderId="8" xfId="0" applyNumberFormat="1" applyFont="1" applyFill="1" applyBorder="1" applyAlignment="1">
      <alignment horizontal="left" vertical="center" wrapText="1"/>
    </xf>
    <xf numFmtId="186" fontId="5" fillId="0" borderId="1" xfId="8" applyNumberFormat="1" applyFont="1" applyFill="1" applyBorder="1" applyAlignment="1">
      <alignment horizontal="center"/>
    </xf>
    <xf numFmtId="186" fontId="46" fillId="0" borderId="1" xfId="0" applyNumberFormat="1" applyFont="1" applyFill="1" applyBorder="1" applyAlignment="1">
      <alignment horizontal="center"/>
    </xf>
    <xf numFmtId="0" fontId="0" fillId="0" borderId="0" xfId="0" applyAlignment="1">
      <alignment wrapText="1"/>
    </xf>
    <xf numFmtId="0" fontId="0" fillId="5" borderId="0" xfId="0" applyFill="1"/>
    <xf numFmtId="0" fontId="2" fillId="0" borderId="10" xfId="0" applyFont="1" applyBorder="1"/>
    <xf numFmtId="171" fontId="0" fillId="0" borderId="0" xfId="0" applyNumberFormat="1" applyFill="1" applyBorder="1" applyAlignment="1">
      <alignment horizontal="left" vertical="top" wrapText="1"/>
    </xf>
    <xf numFmtId="171" fontId="0" fillId="0" borderId="0" xfId="0" applyNumberFormat="1" applyFill="1" applyBorder="1" applyAlignment="1">
      <alignment horizontal="center"/>
    </xf>
    <xf numFmtId="171" fontId="0" fillId="0" borderId="15" xfId="0" applyNumberFormat="1" applyFill="1" applyBorder="1" applyAlignment="1"/>
    <xf numFmtId="171" fontId="6" fillId="0" borderId="15" xfId="0" applyNumberFormat="1" applyFont="1" applyFill="1" applyBorder="1" applyAlignment="1"/>
    <xf numFmtId="3" fontId="0" fillId="0" borderId="0" xfId="0" applyNumberFormat="1" applyAlignment="1">
      <alignment horizontal="left"/>
    </xf>
    <xf numFmtId="3" fontId="0" fillId="0" borderId="0" xfId="0" applyNumberFormat="1"/>
    <xf numFmtId="3" fontId="73" fillId="0" borderId="0" xfId="0" applyNumberFormat="1" applyFont="1"/>
    <xf numFmtId="3" fontId="0" fillId="0" borderId="0" xfId="0" applyNumberFormat="1" applyBorder="1"/>
    <xf numFmtId="1" fontId="0" fillId="10" borderId="1" xfId="0" applyNumberFormat="1" applyFill="1" applyBorder="1" applyAlignment="1">
      <alignment horizontal="center"/>
    </xf>
    <xf numFmtId="3" fontId="0" fillId="10" borderId="1" xfId="0" applyNumberFormat="1" applyFill="1" applyBorder="1" applyAlignment="1">
      <alignment horizontal="left"/>
    </xf>
    <xf numFmtId="3" fontId="74" fillId="10" borderId="1" xfId="0" applyNumberFormat="1" applyFont="1" applyFill="1" applyBorder="1" applyAlignment="1">
      <alignment horizontal="center"/>
    </xf>
    <xf numFmtId="1" fontId="74" fillId="10" borderId="1" xfId="0" applyNumberFormat="1" applyFont="1" applyFill="1" applyBorder="1" applyAlignment="1">
      <alignment horizontal="center"/>
    </xf>
    <xf numFmtId="3" fontId="51" fillId="0" borderId="0" xfId="0" applyNumberFormat="1" applyFont="1" applyFill="1" applyBorder="1"/>
    <xf numFmtId="3" fontId="0" fillId="0" borderId="0" xfId="0" applyNumberFormat="1" applyFill="1"/>
    <xf numFmtId="1" fontId="0" fillId="0" borderId="0" xfId="0" applyNumberFormat="1" applyAlignment="1">
      <alignment horizontal="center"/>
    </xf>
    <xf numFmtId="3" fontId="0" fillId="10" borderId="15" xfId="0" applyNumberFormat="1" applyFill="1" applyBorder="1"/>
    <xf numFmtId="3" fontId="73" fillId="10" borderId="15" xfId="0" applyNumberFormat="1" applyFont="1" applyFill="1" applyBorder="1"/>
    <xf numFmtId="3" fontId="0" fillId="10" borderId="21" xfId="0" applyNumberFormat="1" applyFill="1" applyBorder="1"/>
    <xf numFmtId="3" fontId="73" fillId="5" borderId="1" xfId="0" applyNumberFormat="1" applyFont="1" applyFill="1" applyBorder="1"/>
    <xf numFmtId="3" fontId="76" fillId="5" borderId="1" xfId="0" applyNumberFormat="1" applyFont="1" applyFill="1" applyBorder="1"/>
    <xf numFmtId="1" fontId="0" fillId="10" borderId="19" xfId="0" applyNumberFormat="1" applyFill="1" applyBorder="1" applyAlignment="1">
      <alignment horizontal="center"/>
    </xf>
    <xf numFmtId="3" fontId="0" fillId="10" borderId="15" xfId="0" applyNumberFormat="1" applyFill="1" applyBorder="1" applyAlignment="1">
      <alignment horizontal="left"/>
    </xf>
    <xf numFmtId="3" fontId="0" fillId="10" borderId="1" xfId="0" applyNumberFormat="1" applyFill="1" applyBorder="1"/>
    <xf numFmtId="1" fontId="51" fillId="0" borderId="1" xfId="0" applyNumberFormat="1" applyFont="1" applyFill="1" applyBorder="1" applyAlignment="1">
      <alignment horizontal="center"/>
    </xf>
    <xf numFmtId="3" fontId="51" fillId="0" borderId="1" xfId="0" applyNumberFormat="1" applyFont="1" applyFill="1" applyBorder="1" applyAlignment="1">
      <alignment horizontal="left"/>
    </xf>
    <xf numFmtId="3" fontId="51" fillId="0" borderId="1" xfId="0" applyNumberFormat="1" applyFont="1" applyFill="1" applyBorder="1" applyAlignment="1">
      <alignment horizontal="center"/>
    </xf>
    <xf numFmtId="3" fontId="51" fillId="0" borderId="1" xfId="0" applyNumberFormat="1" applyFont="1" applyFill="1" applyBorder="1"/>
    <xf numFmtId="1" fontId="4" fillId="0" borderId="1" xfId="4" applyNumberFormat="1" applyFont="1" applyBorder="1" applyAlignment="1">
      <alignment horizontal="center"/>
    </xf>
    <xf numFmtId="0" fontId="0" fillId="0" borderId="1" xfId="0" applyNumberFormat="1" applyBorder="1" applyAlignment="1">
      <alignment vertical="center" wrapText="1"/>
    </xf>
    <xf numFmtId="3" fontId="0" fillId="0" borderId="1" xfId="0" applyNumberFormat="1" applyBorder="1"/>
    <xf numFmtId="3" fontId="0" fillId="0" borderId="1" xfId="0" applyNumberFormat="1" applyFill="1" applyBorder="1"/>
    <xf numFmtId="1" fontId="0" fillId="0" borderId="1" xfId="0" applyNumberFormat="1" applyBorder="1" applyAlignment="1">
      <alignment horizontal="center"/>
    </xf>
    <xf numFmtId="171" fontId="0" fillId="0" borderId="0" xfId="0" applyNumberFormat="1" applyFill="1" applyBorder="1" applyAlignment="1">
      <alignment wrapText="1"/>
    </xf>
    <xf numFmtId="0" fontId="30" fillId="0" borderId="2" xfId="14" applyNumberFormat="1" applyBorder="1" applyAlignment="1">
      <alignment vertical="center" wrapText="1"/>
    </xf>
    <xf numFmtId="0" fontId="22" fillId="0" borderId="1" xfId="14" applyNumberFormat="1" applyFont="1" applyBorder="1" applyAlignment="1">
      <alignment horizontal="center"/>
    </xf>
    <xf numFmtId="0" fontId="30" fillId="0" borderId="0" xfId="20" applyNumberFormat="1"/>
    <xf numFmtId="0" fontId="30" fillId="0" borderId="0" xfId="20"/>
    <xf numFmtId="0" fontId="6" fillId="2" borderId="0" xfId="0" applyFont="1" applyFill="1"/>
    <xf numFmtId="4" fontId="15" fillId="0" borderId="1" xfId="0" applyNumberFormat="1" applyFont="1" applyBorder="1" applyAlignment="1">
      <alignment horizontal="right" vertical="center" wrapText="1"/>
    </xf>
    <xf numFmtId="4" fontId="15" fillId="2" borderId="1" xfId="0" applyNumberFormat="1" applyFont="1" applyFill="1" applyBorder="1" applyAlignment="1">
      <alignment horizontal="right" vertical="center" wrapText="1"/>
    </xf>
    <xf numFmtId="0" fontId="14" fillId="0" borderId="8" xfId="0" applyFont="1" applyBorder="1"/>
    <xf numFmtId="0" fontId="2" fillId="0" borderId="0" xfId="0" applyFont="1" applyFill="1" applyAlignment="1">
      <alignment vertical="center" wrapText="1"/>
    </xf>
    <xf numFmtId="0" fontId="42" fillId="0" borderId="0" xfId="0" applyFont="1" applyAlignment="1">
      <alignment horizontal="center"/>
    </xf>
    <xf numFmtId="0" fontId="42" fillId="0" borderId="0" xfId="0" applyFont="1" applyAlignment="1"/>
    <xf numFmtId="0" fontId="30" fillId="0" borderId="0" xfId="20" applyNumberFormat="1" applyFill="1"/>
    <xf numFmtId="0" fontId="23" fillId="0" borderId="0" xfId="20" applyNumberFormat="1" applyFont="1" applyFill="1" applyAlignment="1">
      <alignment horizontal="center"/>
    </xf>
    <xf numFmtId="0" fontId="78" fillId="0" borderId="9" xfId="20" applyNumberFormat="1" applyFont="1" applyFill="1" applyBorder="1" applyAlignment="1">
      <alignment horizontal="center" vertical="top" wrapText="1"/>
    </xf>
    <xf numFmtId="0" fontId="78" fillId="0" borderId="10" xfId="20" applyNumberFormat="1" applyFont="1" applyFill="1" applyBorder="1" applyAlignment="1">
      <alignment horizontal="center" vertical="top" wrapText="1"/>
    </xf>
    <xf numFmtId="0" fontId="64" fillId="7" borderId="22" xfId="20" applyNumberFormat="1" applyFont="1" applyFill="1" applyBorder="1" applyAlignment="1">
      <alignment horizontal="center" wrapText="1"/>
    </xf>
    <xf numFmtId="49" fontId="64" fillId="7" borderId="10" xfId="20" applyNumberFormat="1" applyFont="1" applyFill="1" applyBorder="1" applyAlignment="1">
      <alignment vertical="top" wrapText="1"/>
    </xf>
    <xf numFmtId="49" fontId="47" fillId="0" borderId="10" xfId="20" applyNumberFormat="1" applyFont="1" applyFill="1" applyBorder="1" applyAlignment="1">
      <alignment vertical="top" wrapText="1"/>
    </xf>
    <xf numFmtId="0" fontId="79" fillId="0" borderId="22" xfId="20" applyNumberFormat="1" applyFont="1" applyFill="1" applyBorder="1" applyAlignment="1">
      <alignment horizontal="center" vertical="center" wrapText="1"/>
    </xf>
    <xf numFmtId="186" fontId="78" fillId="0" borderId="22" xfId="24" applyNumberFormat="1" applyFont="1" applyFill="1" applyBorder="1" applyAlignment="1">
      <alignment horizontal="center" vertical="center" wrapText="1"/>
    </xf>
    <xf numFmtId="1" fontId="64" fillId="7" borderId="22" xfId="24" applyNumberFormat="1" applyFont="1" applyFill="1" applyBorder="1" applyAlignment="1">
      <alignment horizontal="center" wrapText="1"/>
    </xf>
    <xf numFmtId="0" fontId="80" fillId="0" borderId="0" xfId="0" applyFont="1" applyAlignment="1">
      <alignment horizontal="center"/>
    </xf>
    <xf numFmtId="0" fontId="81" fillId="0" borderId="0" xfId="0" applyFont="1" applyFill="1"/>
    <xf numFmtId="0" fontId="30" fillId="0" borderId="1" xfId="12" applyNumberFormat="1" applyBorder="1" applyAlignment="1">
      <alignment vertical="center" wrapText="1"/>
    </xf>
    <xf numFmtId="49" fontId="4" fillId="0" borderId="0" xfId="9" applyNumberFormat="1" applyFont="1" applyBorder="1" applyAlignment="1">
      <alignment horizontal="center"/>
    </xf>
    <xf numFmtId="201" fontId="28" fillId="0" borderId="1" xfId="6" applyNumberFormat="1" applyFont="1" applyBorder="1" applyAlignment="1">
      <alignment horizontal="right" vertical="top"/>
    </xf>
    <xf numFmtId="201" fontId="54" fillId="0" borderId="1" xfId="2" applyNumberFormat="1" applyFont="1" applyFill="1" applyBorder="1" applyAlignment="1">
      <alignment horizontal="center" vertical="center" wrapText="1"/>
    </xf>
    <xf numFmtId="201" fontId="55" fillId="3" borderId="1" xfId="2" applyNumberFormat="1" applyFont="1" applyFill="1" applyBorder="1" applyAlignment="1">
      <alignment horizontal="center" vertical="center" wrapText="1"/>
    </xf>
    <xf numFmtId="10" fontId="14" fillId="2" borderId="1" xfId="0" applyNumberFormat="1" applyFont="1" applyFill="1" applyBorder="1"/>
    <xf numFmtId="0" fontId="18" fillId="3" borderId="1" xfId="0" applyFont="1" applyFill="1" applyBorder="1"/>
    <xf numFmtId="0" fontId="14" fillId="3" borderId="0" xfId="0" applyFont="1" applyFill="1"/>
    <xf numFmtId="0" fontId="0" fillId="3" borderId="7" xfId="0" applyFill="1" applyBorder="1"/>
    <xf numFmtId="0" fontId="24" fillId="0" borderId="0" xfId="0" applyFont="1" applyFill="1" applyAlignment="1">
      <alignment vertical="center" wrapText="1"/>
    </xf>
    <xf numFmtId="0" fontId="0" fillId="3" borderId="5" xfId="0" applyFill="1" applyBorder="1"/>
    <xf numFmtId="0" fontId="0" fillId="0" borderId="0" xfId="0" applyAlignment="1">
      <alignment vertical="center" wrapText="1"/>
    </xf>
    <xf numFmtId="186" fontId="14" fillId="0" borderId="1" xfId="0" applyNumberFormat="1" applyFont="1" applyFill="1" applyBorder="1" applyAlignment="1">
      <alignment horizontal="center"/>
    </xf>
    <xf numFmtId="2" fontId="14" fillId="3" borderId="0" xfId="0" applyNumberFormat="1" applyFont="1" applyFill="1"/>
    <xf numFmtId="0" fontId="7" fillId="0" borderId="0" xfId="0" applyFont="1" applyAlignment="1">
      <alignment vertical="top" wrapText="1"/>
    </xf>
    <xf numFmtId="0" fontId="7" fillId="0" borderId="0" xfId="0" applyFont="1" applyBorder="1" applyAlignment="1">
      <alignment vertical="top" wrapText="1"/>
    </xf>
    <xf numFmtId="0" fontId="70" fillId="0" borderId="0" xfId="0" applyFont="1" applyBorder="1" applyAlignment="1">
      <alignment vertical="top" wrapText="1"/>
    </xf>
    <xf numFmtId="0" fontId="23" fillId="0" borderId="0" xfId="0" applyFont="1" applyAlignment="1">
      <alignment vertical="top" wrapText="1"/>
    </xf>
    <xf numFmtId="0" fontId="23" fillId="0" borderId="0" xfId="0" applyFont="1" applyFill="1" applyAlignment="1">
      <alignment vertical="top" wrapText="1"/>
    </xf>
    <xf numFmtId="0" fontId="83" fillId="0" borderId="0" xfId="0" applyFont="1" applyFill="1" applyBorder="1" applyAlignment="1">
      <alignment horizontal="center" vertical="center" wrapText="1"/>
    </xf>
    <xf numFmtId="186" fontId="28" fillId="0" borderId="0" xfId="8" applyNumberFormat="1" applyFont="1" applyFill="1" applyBorder="1" applyAlignment="1">
      <alignment horizontal="center"/>
    </xf>
    <xf numFmtId="10" fontId="14" fillId="0" borderId="8" xfId="0" applyNumberFormat="1" applyFont="1" applyBorder="1"/>
    <xf numFmtId="0" fontId="14" fillId="0" borderId="2" xfId="0" applyFont="1" applyFill="1" applyBorder="1"/>
    <xf numFmtId="0" fontId="30" fillId="0" borderId="2" xfId="12" applyNumberFormat="1" applyBorder="1" applyAlignment="1">
      <alignment vertical="center" wrapText="1"/>
    </xf>
    <xf numFmtId="10" fontId="14" fillId="5" borderId="1" xfId="0" applyNumberFormat="1" applyFont="1" applyFill="1" applyBorder="1"/>
    <xf numFmtId="10" fontId="14" fillId="5" borderId="8" xfId="0" applyNumberFormat="1" applyFont="1" applyFill="1" applyBorder="1"/>
    <xf numFmtId="0" fontId="85" fillId="0" borderId="1" xfId="0" applyFont="1" applyBorder="1" applyAlignment="1">
      <alignment horizontal="center" vertical="center" wrapText="1"/>
    </xf>
    <xf numFmtId="0" fontId="86" fillId="0" borderId="0" xfId="0" applyFont="1" applyAlignment="1">
      <alignment vertical="top" wrapText="1"/>
    </xf>
    <xf numFmtId="49" fontId="47" fillId="0" borderId="0" xfId="20" applyNumberFormat="1" applyFont="1" applyFill="1" applyBorder="1" applyAlignment="1">
      <alignment vertical="top" wrapText="1"/>
    </xf>
    <xf numFmtId="0" fontId="79" fillId="0" borderId="0" xfId="20" applyNumberFormat="1" applyFont="1" applyFill="1" applyBorder="1" applyAlignment="1">
      <alignment horizontal="center" vertical="center" wrapText="1"/>
    </xf>
    <xf numFmtId="186" fontId="78" fillId="0" borderId="0" xfId="24" applyNumberFormat="1" applyFont="1" applyFill="1" applyBorder="1" applyAlignment="1">
      <alignment horizontal="center" vertical="center" wrapText="1"/>
    </xf>
    <xf numFmtId="0" fontId="23" fillId="0" borderId="0" xfId="20" applyNumberFormat="1" applyFont="1" applyFill="1" applyBorder="1" applyAlignment="1">
      <alignment horizontal="center" vertical="top" wrapText="1"/>
    </xf>
    <xf numFmtId="0" fontId="84" fillId="0" borderId="1" xfId="0" applyFont="1" applyBorder="1" applyAlignment="1">
      <alignment vertical="top" wrapText="1"/>
    </xf>
    <xf numFmtId="0" fontId="84" fillId="0" borderId="1" xfId="0" applyFont="1" applyBorder="1" applyAlignment="1">
      <alignment horizontal="center" vertical="center"/>
    </xf>
    <xf numFmtId="186" fontId="36" fillId="3" borderId="1" xfId="8" applyNumberFormat="1" applyFont="1" applyFill="1" applyBorder="1" applyAlignment="1">
      <alignment horizontal="center"/>
    </xf>
    <xf numFmtId="186" fontId="7" fillId="0" borderId="1" xfId="8" applyNumberFormat="1" applyFont="1" applyBorder="1" applyAlignment="1">
      <alignment horizontal="center" vertical="center"/>
    </xf>
    <xf numFmtId="186" fontId="7" fillId="5" borderId="1" xfId="8" applyNumberFormat="1" applyFont="1" applyFill="1" applyBorder="1" applyAlignment="1">
      <alignment horizontal="center" vertical="center"/>
    </xf>
    <xf numFmtId="0" fontId="23" fillId="0" borderId="0" xfId="0" applyFont="1" applyBorder="1" applyAlignment="1">
      <alignment horizontal="justify" vertical="center" wrapText="1"/>
    </xf>
    <xf numFmtId="1" fontId="36" fillId="0" borderId="1" xfId="8" applyNumberFormat="1" applyFont="1" applyBorder="1" applyAlignment="1">
      <alignment horizontal="center"/>
    </xf>
    <xf numFmtId="186" fontId="15" fillId="0" borderId="1" xfId="8" applyNumberFormat="1" applyFont="1" applyBorder="1" applyAlignment="1">
      <alignment horizontal="left" vertical="top" wrapText="1"/>
    </xf>
    <xf numFmtId="0" fontId="14" fillId="0" borderId="0" xfId="0" applyFont="1" applyBorder="1"/>
    <xf numFmtId="0" fontId="23" fillId="0" borderId="3" xfId="0" applyFont="1" applyBorder="1" applyAlignment="1">
      <alignment horizontal="justify" vertical="center" wrapText="1"/>
    </xf>
    <xf numFmtId="0" fontId="23" fillId="0" borderId="0" xfId="0" applyFont="1" applyBorder="1" applyAlignment="1">
      <alignment vertical="top" wrapText="1"/>
    </xf>
    <xf numFmtId="1" fontId="15" fillId="0" borderId="1" xfId="8" applyNumberFormat="1" applyFont="1" applyBorder="1" applyAlignment="1">
      <alignment horizontal="center" vertical="center"/>
    </xf>
    <xf numFmtId="186" fontId="58" fillId="0" borderId="0" xfId="10" applyNumberFormat="1" applyFont="1" applyFill="1" applyBorder="1" applyAlignment="1">
      <alignment horizontal="right"/>
    </xf>
    <xf numFmtId="10" fontId="14" fillId="0" borderId="0" xfId="0" applyNumberFormat="1" applyFont="1" applyFill="1" applyBorder="1"/>
    <xf numFmtId="0" fontId="18" fillId="0" borderId="0" xfId="0" applyFont="1" applyFill="1" applyBorder="1"/>
    <xf numFmtId="2" fontId="14" fillId="0" borderId="0" xfId="0" applyNumberFormat="1" applyFont="1" applyFill="1" applyBorder="1"/>
    <xf numFmtId="0" fontId="7" fillId="0" borderId="0" xfId="0" applyNumberFormat="1" applyFont="1" applyFill="1" applyBorder="1" applyAlignment="1">
      <alignment vertical="top" wrapText="1"/>
    </xf>
    <xf numFmtId="0" fontId="24" fillId="0" borderId="0" xfId="0" applyFont="1" applyFill="1" applyAlignment="1">
      <alignment horizontal="center" vertical="center" wrapText="1"/>
    </xf>
    <xf numFmtId="0" fontId="29" fillId="0" borderId="0" xfId="0" applyFont="1" applyFill="1" applyAlignment="1">
      <alignment horizontal="center" vertical="center" wrapText="1"/>
    </xf>
    <xf numFmtId="186" fontId="36" fillId="0" borderId="0" xfId="8" applyNumberFormat="1" applyFont="1" applyFill="1" applyBorder="1" applyAlignment="1">
      <alignment horizontal="center"/>
    </xf>
    <xf numFmtId="186" fontId="59" fillId="0" borderId="0" xfId="0" applyNumberFormat="1" applyFont="1" applyFill="1" applyBorder="1" applyAlignment="1">
      <alignment horizontal="center"/>
    </xf>
    <xf numFmtId="186" fontId="58" fillId="0" borderId="1" xfId="10" applyNumberFormat="1" applyFont="1" applyFill="1" applyBorder="1" applyAlignment="1">
      <alignment horizontal="center" vertical="center"/>
    </xf>
    <xf numFmtId="0" fontId="18" fillId="4" borderId="1" xfId="0" applyFont="1" applyFill="1" applyBorder="1"/>
    <xf numFmtId="186" fontId="58" fillId="4" borderId="1" xfId="10" applyNumberFormat="1" applyFont="1" applyFill="1" applyBorder="1" applyAlignment="1">
      <alignment horizontal="center" vertical="center"/>
    </xf>
    <xf numFmtId="0" fontId="78" fillId="0" borderId="0" xfId="0" applyFont="1" applyAlignment="1">
      <alignment horizontal="center" vertical="top" wrapText="1"/>
    </xf>
    <xf numFmtId="0" fontId="78" fillId="0" borderId="0" xfId="0" applyFont="1" applyBorder="1" applyAlignment="1">
      <alignment horizontal="center" vertical="top" wrapText="1"/>
    </xf>
    <xf numFmtId="0" fontId="79" fillId="0" borderId="0" xfId="0" applyFont="1" applyBorder="1" applyAlignment="1">
      <alignment horizontal="center"/>
    </xf>
    <xf numFmtId="0" fontId="79" fillId="0" borderId="0" xfId="0" applyFont="1" applyAlignment="1">
      <alignment horizontal="center"/>
    </xf>
    <xf numFmtId="4" fontId="4" fillId="5" borderId="1" xfId="9" applyNumberFormat="1" applyFont="1" applyFill="1" applyBorder="1" applyAlignment="1">
      <alignment horizontal="center"/>
    </xf>
    <xf numFmtId="186" fontId="9" fillId="2" borderId="1" xfId="8" applyNumberFormat="1" applyFont="1" applyFill="1" applyBorder="1" applyAlignment="1">
      <alignment horizontal="center"/>
    </xf>
    <xf numFmtId="0" fontId="0" fillId="0" borderId="0" xfId="0" applyNumberFormat="1"/>
    <xf numFmtId="0" fontId="7" fillId="0" borderId="0" xfId="0" applyNumberFormat="1" applyFont="1" applyFill="1" applyAlignment="1">
      <alignment vertical="top" wrapText="1"/>
    </xf>
    <xf numFmtId="0" fontId="23" fillId="0" borderId="3" xfId="0" applyFont="1" applyBorder="1" applyAlignment="1">
      <alignment horizontal="justify" vertical="top" wrapText="1"/>
    </xf>
    <xf numFmtId="0" fontId="0" fillId="0" borderId="10" xfId="0" applyFill="1" applyBorder="1"/>
    <xf numFmtId="0" fontId="8" fillId="0" borderId="0" xfId="0" applyFont="1" applyFill="1" applyBorder="1"/>
    <xf numFmtId="2" fontId="65" fillId="0" borderId="8" xfId="0" applyNumberFormat="1" applyFont="1" applyBorder="1" applyAlignment="1">
      <alignment horizontal="center"/>
    </xf>
    <xf numFmtId="0" fontId="0" fillId="0" borderId="23" xfId="0" applyFill="1" applyBorder="1"/>
    <xf numFmtId="0" fontId="0" fillId="0" borderId="22" xfId="0" applyFill="1" applyBorder="1"/>
    <xf numFmtId="0" fontId="15" fillId="0" borderId="24" xfId="0" applyNumberFormat="1" applyFont="1" applyBorder="1" applyAlignment="1">
      <alignment vertical="top" wrapText="1"/>
    </xf>
    <xf numFmtId="0" fontId="0" fillId="0" borderId="25" xfId="0" applyBorder="1"/>
    <xf numFmtId="2" fontId="0" fillId="0" borderId="0" xfId="0" applyNumberFormat="1"/>
    <xf numFmtId="0" fontId="0" fillId="2" borderId="0" xfId="0" applyFill="1"/>
    <xf numFmtId="186" fontId="0" fillId="2" borderId="0" xfId="0" applyNumberFormat="1" applyFill="1"/>
    <xf numFmtId="0" fontId="0" fillId="0" borderId="0" xfId="0" applyNumberFormat="1" applyFill="1"/>
    <xf numFmtId="0" fontId="4" fillId="0" borderId="0" xfId="0" applyFont="1"/>
    <xf numFmtId="4" fontId="0" fillId="0" borderId="0" xfId="0" applyNumberFormat="1"/>
    <xf numFmtId="4" fontId="0" fillId="2" borderId="0" xfId="0" applyNumberFormat="1" applyFill="1"/>
    <xf numFmtId="0" fontId="42" fillId="0" borderId="0" xfId="0" applyFont="1" applyFill="1" applyBorder="1" applyAlignment="1">
      <alignment horizontal="left" vertical="center"/>
    </xf>
    <xf numFmtId="0" fontId="91" fillId="0" borderId="0" xfId="0" applyFont="1"/>
    <xf numFmtId="0" fontId="92" fillId="0" borderId="0" xfId="0" applyFont="1"/>
    <xf numFmtId="0" fontId="94" fillId="0" borderId="0" xfId="0" applyFont="1"/>
    <xf numFmtId="0" fontId="90" fillId="0" borderId="0" xfId="0" applyFont="1" applyFill="1"/>
    <xf numFmtId="0" fontId="23" fillId="7" borderId="0" xfId="0" applyFont="1" applyFill="1" applyBorder="1" applyAlignment="1">
      <alignment vertical="top" wrapText="1"/>
    </xf>
    <xf numFmtId="0" fontId="23" fillId="0" borderId="0" xfId="0" applyFont="1" applyBorder="1" applyAlignment="1">
      <alignment horizontal="justify" vertical="top" wrapText="1"/>
    </xf>
    <xf numFmtId="0" fontId="86" fillId="7" borderId="0" xfId="0" applyFont="1" applyFill="1" applyAlignment="1">
      <alignment vertical="top" wrapText="1"/>
    </xf>
    <xf numFmtId="0" fontId="0" fillId="0" borderId="0" xfId="0" applyAlignment="1"/>
    <xf numFmtId="0" fontId="70" fillId="0" borderId="0" xfId="0" applyFont="1" applyBorder="1" applyAlignment="1">
      <alignment vertical="center" wrapText="1"/>
    </xf>
    <xf numFmtId="0" fontId="70" fillId="0" borderId="26" xfId="0" applyFont="1" applyBorder="1" applyAlignment="1">
      <alignment vertical="center"/>
    </xf>
    <xf numFmtId="0" fontId="23" fillId="0" borderId="0" xfId="0" applyFont="1" applyFill="1" applyAlignment="1">
      <alignment horizontal="justify" vertical="top" wrapText="1"/>
    </xf>
    <xf numFmtId="0" fontId="23" fillId="0" borderId="3" xfId="0" applyFont="1" applyFill="1" applyBorder="1" applyAlignment="1">
      <alignment horizontal="justify" vertical="top" wrapText="1"/>
    </xf>
    <xf numFmtId="186" fontId="61" fillId="8" borderId="0" xfId="8" applyNumberFormat="1" applyFont="1" applyFill="1" applyBorder="1" applyAlignment="1">
      <alignment horizontal="center"/>
    </xf>
    <xf numFmtId="186" fontId="46" fillId="9" borderId="6" xfId="0" applyNumberFormat="1" applyFont="1" applyFill="1" applyBorder="1"/>
    <xf numFmtId="186" fontId="46" fillId="10" borderId="6" xfId="0" applyNumberFormat="1" applyFont="1" applyFill="1" applyBorder="1"/>
    <xf numFmtId="186" fontId="46" fillId="2" borderId="6" xfId="0" applyNumberFormat="1" applyFont="1" applyFill="1" applyBorder="1"/>
    <xf numFmtId="186" fontId="9" fillId="0" borderId="0" xfId="8" applyNumberFormat="1" applyFont="1" applyBorder="1" applyAlignment="1">
      <alignment horizontal="center"/>
    </xf>
    <xf numFmtId="0" fontId="18" fillId="3" borderId="0" xfId="0" applyFont="1" applyFill="1" applyBorder="1"/>
    <xf numFmtId="0" fontId="30" fillId="0" borderId="0" xfId="12" applyNumberFormat="1" applyBorder="1" applyAlignment="1">
      <alignment vertical="center" wrapText="1"/>
    </xf>
    <xf numFmtId="0" fontId="68" fillId="0" borderId="0" xfId="0" applyFont="1" applyFill="1" applyAlignment="1">
      <alignment horizontal="center" vertical="top" wrapText="1"/>
    </xf>
    <xf numFmtId="0" fontId="64" fillId="0" borderId="0" xfId="0" applyFont="1" applyFill="1" applyBorder="1" applyAlignment="1">
      <alignment horizontal="center" vertical="top" wrapText="1"/>
    </xf>
    <xf numFmtId="4" fontId="0" fillId="0" borderId="0" xfId="0" applyNumberFormat="1" applyFill="1"/>
    <xf numFmtId="2" fontId="9" fillId="0" borderId="0" xfId="8" applyNumberFormat="1" applyFont="1" applyBorder="1" applyAlignment="1">
      <alignment horizontal="center"/>
    </xf>
    <xf numFmtId="0" fontId="46" fillId="0" borderId="0" xfId="0" applyFont="1" applyFill="1" applyBorder="1"/>
    <xf numFmtId="0" fontId="23" fillId="7" borderId="0" xfId="0" applyFont="1" applyFill="1" applyAlignment="1">
      <alignment horizontal="left" vertical="top" wrapText="1"/>
    </xf>
    <xf numFmtId="0" fontId="0" fillId="0" borderId="3" xfId="0" applyBorder="1"/>
    <xf numFmtId="0" fontId="3" fillId="0" borderId="0" xfId="3"/>
    <xf numFmtId="0" fontId="4" fillId="0" borderId="0" xfId="3" applyFont="1" applyAlignment="1">
      <alignment horizontal="left"/>
    </xf>
    <xf numFmtId="0" fontId="66" fillId="0" borderId="0" xfId="3" applyFont="1" applyAlignment="1">
      <alignment horizontal="right"/>
    </xf>
    <xf numFmtId="0" fontId="66" fillId="0" borderId="0" xfId="3" applyFont="1" applyAlignment="1"/>
    <xf numFmtId="0" fontId="4" fillId="0" borderId="0" xfId="3" applyFont="1" applyBorder="1" applyAlignment="1">
      <alignment horizontal="left"/>
    </xf>
    <xf numFmtId="0" fontId="4" fillId="0" borderId="0" xfId="3" applyFont="1" applyBorder="1" applyAlignment="1">
      <alignment horizontal="center"/>
    </xf>
    <xf numFmtId="0" fontId="72" fillId="0" borderId="0" xfId="3" applyFont="1" applyAlignment="1">
      <alignment horizontal="left"/>
    </xf>
    <xf numFmtId="0" fontId="3" fillId="0" borderId="0" xfId="3" applyAlignment="1"/>
    <xf numFmtId="0" fontId="3" fillId="0" borderId="1" xfId="3" applyBorder="1" applyAlignment="1">
      <alignment horizontal="center"/>
    </xf>
    <xf numFmtId="0" fontId="3" fillId="5" borderId="1" xfId="3" applyFill="1" applyBorder="1"/>
    <xf numFmtId="0" fontId="3" fillId="5" borderId="1" xfId="3" applyNumberFormat="1" applyFill="1" applyBorder="1" applyAlignment="1">
      <alignment horizontal="center"/>
    </xf>
    <xf numFmtId="0" fontId="3" fillId="5" borderId="1" xfId="3" applyFill="1" applyBorder="1" applyAlignment="1">
      <alignment horizontal="center"/>
    </xf>
    <xf numFmtId="201" fontId="7" fillId="0" borderId="1"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171" fontId="0" fillId="0" borderId="0" xfId="0" applyNumberFormat="1" applyFill="1" applyBorder="1" applyAlignment="1">
      <alignment horizontal="justify" vertical="top" wrapText="1"/>
    </xf>
    <xf numFmtId="186" fontId="103" fillId="0" borderId="1" xfId="18" applyNumberFormat="1" applyFont="1" applyFill="1" applyBorder="1" applyAlignment="1">
      <alignment horizontal="center"/>
    </xf>
    <xf numFmtId="0" fontId="103" fillId="0" borderId="1" xfId="18" applyNumberFormat="1" applyFont="1" applyBorder="1" applyAlignment="1">
      <alignment horizontal="center"/>
    </xf>
    <xf numFmtId="0" fontId="102" fillId="0" borderId="6" xfId="0" applyFont="1" applyBorder="1" applyAlignment="1">
      <alignment wrapText="1"/>
    </xf>
    <xf numFmtId="0" fontId="72" fillId="0" borderId="27" xfId="18" applyFont="1" applyBorder="1" applyAlignment="1">
      <alignment vertical="center"/>
    </xf>
    <xf numFmtId="10" fontId="72" fillId="0" borderId="9" xfId="18" applyNumberFormat="1" applyFont="1" applyBorder="1" applyAlignment="1">
      <alignment wrapText="1"/>
    </xf>
    <xf numFmtId="0" fontId="3" fillId="0" borderId="0" xfId="15"/>
    <xf numFmtId="0" fontId="4" fillId="0" borderId="0" xfId="15" applyFont="1" applyAlignment="1">
      <alignment horizontal="left"/>
    </xf>
    <xf numFmtId="0" fontId="66" fillId="0" borderId="0" xfId="15" applyFont="1" applyAlignment="1">
      <alignment horizontal="right"/>
    </xf>
    <xf numFmtId="0" fontId="66" fillId="0" borderId="0" xfId="15" applyFont="1" applyAlignment="1"/>
    <xf numFmtId="0" fontId="4" fillId="0" borderId="0" xfId="15" applyFont="1" applyBorder="1" applyAlignment="1">
      <alignment horizontal="left"/>
    </xf>
    <xf numFmtId="0" fontId="4" fillId="0" borderId="0" xfId="15" applyFont="1" applyBorder="1" applyAlignment="1">
      <alignment horizontal="center"/>
    </xf>
    <xf numFmtId="0" fontId="72" fillId="0" borderId="0" xfId="15" applyFont="1" applyAlignment="1">
      <alignment horizontal="left"/>
    </xf>
    <xf numFmtId="0" fontId="3" fillId="0" borderId="0" xfId="15" applyAlignment="1"/>
    <xf numFmtId="0" fontId="3" fillId="0" borderId="1" xfId="15" applyBorder="1" applyAlignment="1">
      <alignment horizontal="center"/>
    </xf>
    <xf numFmtId="0" fontId="3" fillId="5" borderId="1" xfId="15" applyFill="1" applyBorder="1"/>
    <xf numFmtId="0" fontId="3" fillId="5" borderId="1" xfId="15" applyNumberFormat="1" applyFill="1" applyBorder="1" applyAlignment="1">
      <alignment horizontal="center"/>
    </xf>
    <xf numFmtId="0" fontId="3" fillId="5" borderId="1" xfId="15" applyFill="1" applyBorder="1" applyAlignment="1">
      <alignment horizontal="center"/>
    </xf>
    <xf numFmtId="0" fontId="3" fillId="0" borderId="0" xfId="16"/>
    <xf numFmtId="0" fontId="4" fillId="0" borderId="0" xfId="16" applyFont="1" applyAlignment="1">
      <alignment horizontal="left"/>
    </xf>
    <xf numFmtId="0" fontId="66" fillId="0" borderId="0" xfId="16" applyFont="1" applyAlignment="1">
      <alignment horizontal="right"/>
    </xf>
    <xf numFmtId="0" fontId="66" fillId="0" borderId="0" xfId="16" applyFont="1" applyAlignment="1"/>
    <xf numFmtId="0" fontId="4" fillId="0" borderId="0" xfId="16" applyFont="1" applyBorder="1" applyAlignment="1">
      <alignment horizontal="left"/>
    </xf>
    <xf numFmtId="0" fontId="4" fillId="0" borderId="0" xfId="16" applyFont="1" applyBorder="1" applyAlignment="1">
      <alignment horizontal="center"/>
    </xf>
    <xf numFmtId="0" fontId="72" fillId="0" borderId="0" xfId="16" applyFont="1" applyAlignment="1">
      <alignment horizontal="left"/>
    </xf>
    <xf numFmtId="0" fontId="3" fillId="0" borderId="0" xfId="16" applyAlignment="1"/>
    <xf numFmtId="0" fontId="3" fillId="0" borderId="1" xfId="16" applyBorder="1" applyAlignment="1">
      <alignment horizontal="center"/>
    </xf>
    <xf numFmtId="0" fontId="3" fillId="5" borderId="1" xfId="16" applyFill="1" applyBorder="1"/>
    <xf numFmtId="0" fontId="3" fillId="5" borderId="1" xfId="16" applyNumberFormat="1" applyFill="1" applyBorder="1" applyAlignment="1">
      <alignment horizontal="center"/>
    </xf>
    <xf numFmtId="0" fontId="3" fillId="5" borderId="1" xfId="16" applyFill="1" applyBorder="1" applyAlignment="1">
      <alignment horizontal="center"/>
    </xf>
    <xf numFmtId="0" fontId="3" fillId="0" borderId="0" xfId="17"/>
    <xf numFmtId="0" fontId="4" fillId="0" borderId="0" xfId="17" applyFont="1" applyAlignment="1">
      <alignment horizontal="left"/>
    </xf>
    <xf numFmtId="0" fontId="66" fillId="0" borderId="0" xfId="17" applyFont="1" applyAlignment="1">
      <alignment horizontal="right"/>
    </xf>
    <xf numFmtId="0" fontId="66" fillId="0" borderId="0" xfId="17" applyFont="1" applyAlignment="1"/>
    <xf numFmtId="0" fontId="4" fillId="0" borderId="0" xfId="17" applyFont="1" applyBorder="1" applyAlignment="1">
      <alignment horizontal="left"/>
    </xf>
    <xf numFmtId="0" fontId="4" fillId="0" borderId="0" xfId="17" applyFont="1" applyBorder="1" applyAlignment="1">
      <alignment horizontal="center"/>
    </xf>
    <xf numFmtId="0" fontId="72" fillId="0" borderId="0" xfId="17" applyFont="1" applyAlignment="1">
      <alignment horizontal="left"/>
    </xf>
    <xf numFmtId="0" fontId="3" fillId="0" borderId="0" xfId="17" applyAlignment="1"/>
    <xf numFmtId="0" fontId="3" fillId="0" borderId="1" xfId="17" applyBorder="1" applyAlignment="1">
      <alignment horizontal="center"/>
    </xf>
    <xf numFmtId="0" fontId="3" fillId="5" borderId="1" xfId="17" applyFill="1" applyBorder="1"/>
    <xf numFmtId="0" fontId="3" fillId="5" borderId="1" xfId="17" applyNumberFormat="1" applyFill="1" applyBorder="1" applyAlignment="1">
      <alignment horizontal="center"/>
    </xf>
    <xf numFmtId="0" fontId="3" fillId="5" borderId="1" xfId="17" applyFill="1" applyBorder="1" applyAlignment="1">
      <alignment horizontal="center"/>
    </xf>
    <xf numFmtId="0" fontId="102" fillId="0" borderId="0" xfId="0" applyFont="1" applyFill="1" applyBorder="1" applyAlignment="1">
      <alignment wrapText="1"/>
    </xf>
    <xf numFmtId="186" fontId="0" fillId="0" borderId="0" xfId="0" applyNumberFormat="1" applyFill="1"/>
    <xf numFmtId="171" fontId="104" fillId="12" borderId="0" xfId="0" applyNumberFormat="1" applyFont="1" applyFill="1" applyBorder="1" applyAlignment="1"/>
    <xf numFmtId="171" fontId="104" fillId="12" borderId="0" xfId="0" applyNumberFormat="1" applyFont="1" applyFill="1" applyBorder="1" applyAlignment="1">
      <alignment vertical="center"/>
    </xf>
    <xf numFmtId="171" fontId="0" fillId="10" borderId="0" xfId="0" applyNumberFormat="1" applyFill="1" applyBorder="1" applyAlignment="1"/>
    <xf numFmtId="171" fontId="53" fillId="2" borderId="0" xfId="0" applyNumberFormat="1" applyFont="1" applyFill="1" applyBorder="1" applyAlignment="1"/>
    <xf numFmtId="170" fontId="53" fillId="13" borderId="0" xfId="0" applyNumberFormat="1" applyFont="1" applyFill="1" applyBorder="1" applyAlignment="1"/>
    <xf numFmtId="171" fontId="1" fillId="0" borderId="0" xfId="0" applyNumberFormat="1" applyFont="1" applyFill="1" applyBorder="1" applyAlignment="1"/>
    <xf numFmtId="171" fontId="53" fillId="13" borderId="0" xfId="0" applyNumberFormat="1" applyFont="1" applyFill="1" applyBorder="1" applyAlignment="1"/>
    <xf numFmtId="0" fontId="104" fillId="12" borderId="0" xfId="0" applyFont="1" applyFill="1" applyAlignment="1">
      <alignment wrapText="1"/>
    </xf>
    <xf numFmtId="4" fontId="4" fillId="5" borderId="0" xfId="22" applyNumberFormat="1" applyFont="1" applyFill="1"/>
    <xf numFmtId="193" fontId="0" fillId="0" borderId="0" xfId="0" applyNumberFormat="1"/>
    <xf numFmtId="193" fontId="0" fillId="2" borderId="0" xfId="0" applyNumberFormat="1" applyFill="1"/>
    <xf numFmtId="4" fontId="4" fillId="0" borderId="0" xfId="9" applyNumberFormat="1" applyFont="1" applyBorder="1" applyAlignment="1">
      <alignment horizontal="center"/>
    </xf>
    <xf numFmtId="10" fontId="4" fillId="0" borderId="0" xfId="9" applyNumberFormat="1" applyFont="1" applyBorder="1" applyAlignment="1">
      <alignment horizontal="center"/>
    </xf>
    <xf numFmtId="0" fontId="30" fillId="0" borderId="0" xfId="14" applyNumberFormat="1" applyBorder="1" applyAlignment="1">
      <alignment vertical="center" wrapText="1"/>
    </xf>
    <xf numFmtId="4" fontId="0" fillId="0" borderId="1" xfId="0" applyNumberFormat="1" applyFill="1" applyBorder="1"/>
    <xf numFmtId="4" fontId="0" fillId="0" borderId="1" xfId="0" applyNumberFormat="1" applyBorder="1"/>
    <xf numFmtId="0" fontId="4" fillId="0" borderId="6" xfId="3" applyFont="1" applyBorder="1" applyAlignment="1">
      <alignment horizontal="center"/>
    </xf>
    <xf numFmtId="0" fontId="4" fillId="0" borderId="2" xfId="3" applyFont="1" applyBorder="1" applyAlignment="1">
      <alignment horizontal="left"/>
    </xf>
    <xf numFmtId="0" fontId="4" fillId="0" borderId="6" xfId="3" applyFont="1" applyBorder="1" applyAlignment="1">
      <alignment horizontal="left"/>
    </xf>
    <xf numFmtId="0" fontId="4" fillId="0" borderId="2" xfId="3" applyFont="1" applyBorder="1" applyAlignment="1">
      <alignment horizontal="left" vertical="center"/>
    </xf>
    <xf numFmtId="0" fontId="4" fillId="0" borderId="6" xfId="3" applyFont="1" applyBorder="1" applyAlignment="1">
      <alignment horizontal="left" vertical="center"/>
    </xf>
    <xf numFmtId="0" fontId="4" fillId="0" borderId="8" xfId="3" applyFont="1" applyBorder="1" applyAlignment="1">
      <alignment horizontal="left" vertical="center"/>
    </xf>
    <xf numFmtId="0" fontId="4" fillId="0" borderId="2" xfId="15" applyFont="1" applyBorder="1" applyAlignment="1">
      <alignment horizontal="left"/>
    </xf>
    <xf numFmtId="0" fontId="4" fillId="0" borderId="6" xfId="15" applyFont="1" applyBorder="1" applyAlignment="1">
      <alignment horizontal="left"/>
    </xf>
    <xf numFmtId="0" fontId="4" fillId="0" borderId="6" xfId="15" applyFont="1" applyBorder="1" applyAlignment="1">
      <alignment horizontal="center"/>
    </xf>
    <xf numFmtId="0" fontId="4" fillId="0" borderId="2" xfId="15" applyFont="1" applyBorder="1" applyAlignment="1">
      <alignment horizontal="left" vertical="center"/>
    </xf>
    <xf numFmtId="0" fontId="4" fillId="0" borderId="6" xfId="15" applyFont="1" applyBorder="1" applyAlignment="1">
      <alignment horizontal="left" vertical="center"/>
    </xf>
    <xf numFmtId="0" fontId="4" fillId="0" borderId="8" xfId="15" applyFont="1" applyBorder="1" applyAlignment="1">
      <alignment horizontal="left" vertical="center"/>
    </xf>
    <xf numFmtId="0" fontId="4" fillId="0" borderId="2" xfId="16" applyFont="1" applyBorder="1" applyAlignment="1">
      <alignment horizontal="left"/>
    </xf>
    <xf numFmtId="0" fontId="4" fillId="0" borderId="6" xfId="16" applyFont="1" applyBorder="1" applyAlignment="1">
      <alignment horizontal="left"/>
    </xf>
    <xf numFmtId="0" fontId="4" fillId="0" borderId="6" xfId="16" applyFont="1" applyBorder="1" applyAlignment="1">
      <alignment horizontal="center"/>
    </xf>
    <xf numFmtId="0" fontId="4" fillId="0" borderId="2" xfId="16" applyFont="1" applyBorder="1" applyAlignment="1">
      <alignment horizontal="left" vertical="center"/>
    </xf>
    <xf numFmtId="0" fontId="4" fillId="0" borderId="6" xfId="16" applyFont="1" applyBorder="1" applyAlignment="1">
      <alignment horizontal="left" vertical="center"/>
    </xf>
    <xf numFmtId="0" fontId="4" fillId="0" borderId="8" xfId="16" applyFont="1" applyBorder="1" applyAlignment="1">
      <alignment horizontal="left" vertical="center"/>
    </xf>
    <xf numFmtId="0" fontId="4" fillId="0" borderId="2" xfId="17" applyFont="1" applyBorder="1" applyAlignment="1">
      <alignment horizontal="left"/>
    </xf>
    <xf numFmtId="0" fontId="4" fillId="0" borderId="6" xfId="17" applyFont="1" applyBorder="1" applyAlignment="1">
      <alignment horizontal="left"/>
    </xf>
    <xf numFmtId="0" fontId="4" fillId="0" borderId="6" xfId="17" applyFont="1" applyBorder="1" applyAlignment="1">
      <alignment horizontal="center"/>
    </xf>
    <xf numFmtId="0" fontId="4" fillId="0" borderId="2" xfId="17" applyFont="1" applyBorder="1" applyAlignment="1">
      <alignment horizontal="left" vertical="center"/>
    </xf>
    <xf numFmtId="0" fontId="4" fillId="0" borderId="6" xfId="17" applyFont="1" applyBorder="1" applyAlignment="1">
      <alignment horizontal="left" vertical="center"/>
    </xf>
    <xf numFmtId="0" fontId="4" fillId="0" borderId="8" xfId="17" applyFont="1" applyBorder="1" applyAlignment="1">
      <alignment horizontal="left" vertical="center"/>
    </xf>
    <xf numFmtId="0" fontId="30" fillId="0" borderId="0" xfId="11"/>
    <xf numFmtId="0" fontId="39" fillId="0" borderId="0" xfId="11" applyFont="1" applyAlignment="1">
      <alignment horizontal="left"/>
    </xf>
    <xf numFmtId="0" fontId="4" fillId="0" borderId="0" xfId="11" applyFont="1"/>
    <xf numFmtId="0" fontId="88" fillId="0" borderId="0" xfId="11" applyFont="1" applyFill="1"/>
    <xf numFmtId="0" fontId="89" fillId="0" borderId="0" xfId="11" applyFont="1" applyFill="1" applyAlignment="1">
      <alignment horizontal="center"/>
    </xf>
    <xf numFmtId="0" fontId="30" fillId="0" borderId="0" xfId="11" applyAlignment="1">
      <alignment vertical="top"/>
    </xf>
    <xf numFmtId="0" fontId="6" fillId="0" borderId="0" xfId="11" applyFont="1"/>
    <xf numFmtId="0" fontId="30" fillId="0" borderId="0" xfId="11" applyNumberFormat="1" applyAlignment="1">
      <alignment vertical="top"/>
    </xf>
    <xf numFmtId="0" fontId="6" fillId="0" borderId="0" xfId="11" applyNumberFormat="1" applyFont="1"/>
    <xf numFmtId="0" fontId="88" fillId="0" borderId="0" xfId="11" applyNumberFormat="1" applyFont="1" applyFill="1"/>
    <xf numFmtId="0" fontId="30" fillId="0" borderId="1" xfId="11" applyNumberFormat="1" applyBorder="1" applyAlignment="1">
      <alignment horizontal="center"/>
    </xf>
    <xf numFmtId="0" fontId="22" fillId="0" borderId="2" xfId="11" applyNumberFormat="1" applyFont="1" applyBorder="1" applyAlignment="1"/>
    <xf numFmtId="0" fontId="22" fillId="0" borderId="6" xfId="11" applyNumberFormat="1" applyFont="1" applyBorder="1" applyAlignment="1"/>
    <xf numFmtId="0" fontId="72" fillId="0" borderId="8" xfId="11" applyNumberFormat="1" applyFont="1" applyBorder="1" applyAlignment="1"/>
    <xf numFmtId="0" fontId="30" fillId="0" borderId="0" xfId="11" applyNumberFormat="1"/>
    <xf numFmtId="0" fontId="4" fillId="0" borderId="0" xfId="11" applyFont="1" applyBorder="1"/>
    <xf numFmtId="0" fontId="89" fillId="0" borderId="0" xfId="11" applyFont="1" applyFill="1" applyBorder="1"/>
    <xf numFmtId="0" fontId="89" fillId="0" borderId="0" xfId="11" applyFont="1" applyFill="1"/>
    <xf numFmtId="0" fontId="30" fillId="0" borderId="2" xfId="11" applyNumberFormat="1" applyBorder="1" applyAlignment="1">
      <alignment vertical="center" wrapText="1"/>
    </xf>
    <xf numFmtId="0" fontId="53" fillId="0" borderId="1" xfId="11" applyNumberFormat="1" applyFont="1" applyBorder="1" applyAlignment="1">
      <alignment horizontal="center"/>
    </xf>
    <xf numFmtId="0" fontId="22" fillId="0" borderId="0" xfId="11" applyNumberFormat="1" applyFont="1" applyAlignment="1">
      <alignment horizontal="center"/>
    </xf>
    <xf numFmtId="0" fontId="30" fillId="0" borderId="0" xfId="12"/>
    <xf numFmtId="0" fontId="39" fillId="0" borderId="0" xfId="12" applyFont="1" applyAlignment="1">
      <alignment horizontal="left"/>
    </xf>
    <xf numFmtId="0" fontId="4" fillId="0" borderId="0" xfId="12" applyFont="1"/>
    <xf numFmtId="0" fontId="88" fillId="0" borderId="0" xfId="12" applyFont="1" applyFill="1"/>
    <xf numFmtId="0" fontId="89" fillId="0" borderId="0" xfId="12" applyFont="1" applyFill="1" applyAlignment="1">
      <alignment horizontal="center"/>
    </xf>
    <xf numFmtId="0" fontId="30" fillId="0" borderId="0" xfId="12" applyAlignment="1">
      <alignment vertical="top"/>
    </xf>
    <xf numFmtId="0" fontId="6" fillId="0" borderId="0" xfId="12" applyFont="1"/>
    <xf numFmtId="49" fontId="30" fillId="0" borderId="0" xfId="12" applyNumberFormat="1" applyAlignment="1">
      <alignment vertical="top"/>
    </xf>
    <xf numFmtId="49" fontId="6" fillId="0" borderId="0" xfId="12" applyNumberFormat="1" applyFont="1"/>
    <xf numFmtId="49" fontId="88" fillId="0" borderId="0" xfId="12" applyNumberFormat="1" applyFont="1" applyFill="1"/>
    <xf numFmtId="49" fontId="30" fillId="0" borderId="2" xfId="12" applyNumberFormat="1" applyFont="1" applyBorder="1" applyAlignment="1">
      <alignment vertical="top"/>
    </xf>
    <xf numFmtId="49" fontId="6" fillId="0" borderId="2" xfId="12" applyNumberFormat="1" applyFont="1" applyBorder="1" applyAlignment="1"/>
    <xf numFmtId="49" fontId="6" fillId="0" borderId="6" xfId="12" applyNumberFormat="1" applyFont="1" applyBorder="1" applyAlignment="1"/>
    <xf numFmtId="49" fontId="4" fillId="0" borderId="8" xfId="12" applyNumberFormat="1" applyFont="1" applyFill="1" applyBorder="1" applyAlignment="1"/>
    <xf numFmtId="49" fontId="30" fillId="0" borderId="0" xfId="12" applyNumberFormat="1"/>
    <xf numFmtId="49" fontId="4" fillId="0" borderId="0" xfId="12" applyNumberFormat="1" applyFont="1" applyBorder="1"/>
    <xf numFmtId="0" fontId="89" fillId="0" borderId="0" xfId="12" applyFont="1" applyFill="1" applyBorder="1"/>
    <xf numFmtId="0" fontId="4" fillId="0" borderId="0" xfId="12" applyFont="1" applyBorder="1"/>
    <xf numFmtId="49" fontId="4" fillId="0" borderId="0" xfId="12" applyNumberFormat="1" applyFont="1"/>
    <xf numFmtId="0" fontId="89" fillId="0" borderId="0" xfId="12" applyFont="1" applyFill="1"/>
    <xf numFmtId="0" fontId="53" fillId="0" borderId="1" xfId="12" applyNumberFormat="1" applyFont="1" applyBorder="1" applyAlignment="1">
      <alignment horizontal="center"/>
    </xf>
    <xf numFmtId="49" fontId="22" fillId="0" borderId="0" xfId="12" applyNumberFormat="1" applyFont="1" applyAlignment="1">
      <alignment horizontal="center"/>
    </xf>
    <xf numFmtId="0" fontId="30" fillId="0" borderId="0" xfId="12" applyNumberFormat="1" applyAlignment="1">
      <alignment vertical="top"/>
    </xf>
    <xf numFmtId="0" fontId="6" fillId="0" borderId="0" xfId="12" applyNumberFormat="1" applyFont="1"/>
    <xf numFmtId="0" fontId="88" fillId="0" borderId="0" xfId="12" applyNumberFormat="1" applyFont="1" applyFill="1"/>
    <xf numFmtId="0" fontId="30" fillId="0" borderId="1" xfId="12" applyNumberFormat="1" applyBorder="1" applyAlignment="1">
      <alignment horizontal="center"/>
    </xf>
    <xf numFmtId="0" fontId="22" fillId="0" borderId="2" xfId="12" applyNumberFormat="1" applyFont="1" applyBorder="1" applyAlignment="1"/>
    <xf numFmtId="0" fontId="22" fillId="0" borderId="6" xfId="12" applyNumberFormat="1" applyFont="1" applyBorder="1" applyAlignment="1"/>
    <xf numFmtId="0" fontId="72" fillId="0" borderId="8" xfId="12" applyNumberFormat="1" applyFont="1" applyBorder="1" applyAlignment="1"/>
    <xf numFmtId="0" fontId="30" fillId="0" borderId="0" xfId="12" applyNumberFormat="1"/>
    <xf numFmtId="0" fontId="22" fillId="0" borderId="0" xfId="12" applyNumberFormat="1" applyFont="1" applyAlignment="1">
      <alignment horizontal="center"/>
    </xf>
    <xf numFmtId="0" fontId="30" fillId="0" borderId="0" xfId="14"/>
    <xf numFmtId="0" fontId="39" fillId="0" borderId="0" xfId="14" applyFont="1" applyAlignment="1">
      <alignment horizontal="left"/>
    </xf>
    <xf numFmtId="0" fontId="4" fillId="0" borderId="0" xfId="14" applyFont="1"/>
    <xf numFmtId="0" fontId="88" fillId="0" borderId="0" xfId="14" applyFont="1" applyFill="1"/>
    <xf numFmtId="0" fontId="89" fillId="0" borderId="0" xfId="14" applyFont="1" applyFill="1" applyAlignment="1">
      <alignment horizontal="center"/>
    </xf>
    <xf numFmtId="0" fontId="30" fillId="0" borderId="0" xfId="14" applyAlignment="1">
      <alignment vertical="top"/>
    </xf>
    <xf numFmtId="0" fontId="6" fillId="0" borderId="0" xfId="14" applyFont="1"/>
    <xf numFmtId="0" fontId="30" fillId="0" borderId="2" xfId="14" applyFont="1" applyBorder="1" applyAlignment="1">
      <alignment vertical="top"/>
    </xf>
    <xf numFmtId="0" fontId="6" fillId="0" borderId="2" xfId="14" applyFont="1" applyBorder="1" applyAlignment="1"/>
    <xf numFmtId="0" fontId="6" fillId="0" borderId="6" xfId="14" applyFont="1" applyBorder="1" applyAlignment="1"/>
    <xf numFmtId="0" fontId="4" fillId="0" borderId="8" xfId="14" applyFont="1" applyFill="1" applyBorder="1" applyAlignment="1"/>
    <xf numFmtId="0" fontId="4" fillId="0" borderId="0" xfId="14" applyFont="1" applyBorder="1"/>
    <xf numFmtId="0" fontId="89" fillId="0" borderId="0" xfId="14" applyFont="1" applyFill="1" applyBorder="1"/>
    <xf numFmtId="0" fontId="89" fillId="0" borderId="0" xfId="14" applyFont="1" applyFill="1"/>
    <xf numFmtId="0" fontId="53" fillId="0" borderId="1" xfId="14" applyNumberFormat="1" applyFont="1" applyBorder="1" applyAlignment="1">
      <alignment horizontal="center"/>
    </xf>
    <xf numFmtId="49" fontId="22" fillId="0" borderId="0" xfId="14" applyNumberFormat="1" applyFont="1" applyAlignment="1">
      <alignment horizontal="center"/>
    </xf>
    <xf numFmtId="0" fontId="30" fillId="0" borderId="0" xfId="14" applyNumberFormat="1" applyAlignment="1">
      <alignment vertical="top"/>
    </xf>
    <xf numFmtId="0" fontId="6" fillId="0" borderId="0" xfId="14" applyNumberFormat="1" applyFont="1"/>
    <xf numFmtId="0" fontId="88" fillId="0" borderId="0" xfId="14" applyNumberFormat="1" applyFont="1" applyFill="1"/>
    <xf numFmtId="0" fontId="30" fillId="0" borderId="1" xfId="14" applyNumberFormat="1" applyBorder="1" applyAlignment="1">
      <alignment horizontal="center"/>
    </xf>
    <xf numFmtId="0" fontId="22" fillId="0" borderId="2" xfId="14" applyNumberFormat="1" applyFont="1" applyBorder="1" applyAlignment="1"/>
    <xf numFmtId="0" fontId="22" fillId="0" borderId="6" xfId="14" applyNumberFormat="1" applyFont="1" applyBorder="1" applyAlignment="1"/>
    <xf numFmtId="0" fontId="72" fillId="0" borderId="8" xfId="14" applyNumberFormat="1" applyFont="1" applyBorder="1" applyAlignment="1"/>
    <xf numFmtId="0" fontId="30" fillId="0" borderId="0" xfId="14" applyNumberFormat="1"/>
    <xf numFmtId="0" fontId="22" fillId="0" borderId="0" xfId="14" applyNumberFormat="1" applyFont="1" applyAlignment="1">
      <alignment horizontal="center"/>
    </xf>
    <xf numFmtId="0" fontId="3" fillId="0" borderId="0" xfId="5"/>
    <xf numFmtId="0" fontId="4" fillId="0" borderId="0" xfId="5" applyFont="1" applyAlignment="1">
      <alignment horizontal="left"/>
    </xf>
    <xf numFmtId="0" fontId="66" fillId="0" borderId="0" xfId="5" applyFont="1" applyAlignment="1">
      <alignment horizontal="right"/>
    </xf>
    <xf numFmtId="0" fontId="66" fillId="0" borderId="0" xfId="5" applyFont="1" applyAlignment="1"/>
    <xf numFmtId="0" fontId="4" fillId="0" borderId="2" xfId="5" applyFont="1" applyBorder="1" applyAlignment="1">
      <alignment horizontal="left" vertical="center"/>
    </xf>
    <xf numFmtId="0" fontId="4" fillId="0" borderId="6" xfId="5" applyFont="1" applyBorder="1" applyAlignment="1">
      <alignment horizontal="left" vertical="center"/>
    </xf>
    <xf numFmtId="0" fontId="4" fillId="0" borderId="8" xfId="5" applyFont="1" applyBorder="1" applyAlignment="1">
      <alignment horizontal="left" vertical="center"/>
    </xf>
    <xf numFmtId="0" fontId="4" fillId="0" borderId="2" xfId="5" applyFont="1" applyBorder="1" applyAlignment="1">
      <alignment horizontal="left"/>
    </xf>
    <xf numFmtId="0" fontId="4" fillId="0" borderId="6" xfId="5" applyFont="1" applyBorder="1" applyAlignment="1">
      <alignment horizontal="left"/>
    </xf>
    <xf numFmtId="0" fontId="4" fillId="0" borderId="6" xfId="5" applyFont="1" applyBorder="1" applyAlignment="1">
      <alignment horizontal="center"/>
    </xf>
    <xf numFmtId="0" fontId="4" fillId="0" borderId="0" xfId="5" applyFont="1" applyBorder="1" applyAlignment="1">
      <alignment horizontal="left"/>
    </xf>
    <xf numFmtId="0" fontId="4" fillId="0" borderId="0" xfId="5" applyFont="1" applyBorder="1" applyAlignment="1">
      <alignment horizontal="center"/>
    </xf>
    <xf numFmtId="0" fontId="72" fillId="0" borderId="0" xfId="5" applyFont="1" applyAlignment="1">
      <alignment horizontal="left"/>
    </xf>
    <xf numFmtId="0" fontId="3" fillId="0" borderId="0" xfId="5" applyAlignment="1"/>
    <xf numFmtId="0" fontId="72" fillId="0" borderId="27" xfId="5" applyFont="1" applyBorder="1" applyAlignment="1">
      <alignment horizontal="center" vertical="center" wrapText="1"/>
    </xf>
    <xf numFmtId="0" fontId="72" fillId="0" borderId="9" xfId="5" applyFont="1" applyBorder="1" applyAlignment="1">
      <alignment horizontal="center" vertical="center" wrapText="1"/>
    </xf>
    <xf numFmtId="0" fontId="72" fillId="0" borderId="23" xfId="5" applyFont="1" applyBorder="1" applyAlignment="1">
      <alignment horizontal="center" vertical="center" wrapText="1"/>
    </xf>
    <xf numFmtId="0" fontId="72" fillId="0" borderId="4" xfId="5" applyFont="1" applyBorder="1" applyAlignment="1">
      <alignment horizontal="center" vertical="center" wrapText="1"/>
    </xf>
    <xf numFmtId="0" fontId="72" fillId="0" borderId="10" xfId="5" applyFont="1" applyBorder="1" applyAlignment="1">
      <alignment horizontal="center" vertical="center" wrapText="1"/>
    </xf>
    <xf numFmtId="0" fontId="72" fillId="0" borderId="22" xfId="5" applyFont="1" applyBorder="1" applyAlignment="1">
      <alignment horizontal="center" vertical="center" wrapText="1"/>
    </xf>
    <xf numFmtId="2" fontId="4" fillId="0" borderId="6" xfId="5" applyNumberFormat="1" applyFont="1" applyBorder="1" applyAlignment="1">
      <alignment horizontal="center"/>
    </xf>
    <xf numFmtId="2" fontId="4" fillId="0" borderId="8" xfId="5" applyNumberFormat="1" applyFont="1" applyBorder="1" applyAlignment="1">
      <alignment horizontal="center"/>
    </xf>
    <xf numFmtId="0" fontId="3" fillId="0" borderId="1" xfId="5" applyBorder="1" applyAlignment="1">
      <alignment horizontal="center"/>
    </xf>
    <xf numFmtId="2" fontId="3" fillId="0" borderId="1" xfId="5" applyNumberFormat="1" applyBorder="1" applyAlignment="1">
      <alignment horizontal="center"/>
    </xf>
    <xf numFmtId="0" fontId="4" fillId="0" borderId="10" xfId="5" applyFont="1" applyBorder="1" applyAlignment="1">
      <alignment horizontal="center" vertical="center"/>
    </xf>
    <xf numFmtId="2" fontId="4" fillId="0" borderId="10" xfId="5" applyNumberFormat="1" applyFont="1" applyBorder="1" applyAlignment="1">
      <alignment horizontal="center"/>
    </xf>
    <xf numFmtId="0" fontId="3" fillId="5" borderId="1" xfId="5" applyFill="1" applyBorder="1"/>
    <xf numFmtId="2" fontId="3" fillId="5" borderId="1" xfId="5" applyNumberFormat="1" applyFill="1" applyBorder="1"/>
    <xf numFmtId="0" fontId="3" fillId="5" borderId="1" xfId="5" applyNumberFormat="1" applyFill="1" applyBorder="1" applyAlignment="1">
      <alignment horizontal="center"/>
    </xf>
    <xf numFmtId="2" fontId="3" fillId="5" borderId="1" xfId="5" applyNumberFormat="1" applyFill="1" applyBorder="1" applyAlignment="1">
      <alignment horizontal="center"/>
    </xf>
    <xf numFmtId="0" fontId="3" fillId="5" borderId="1" xfId="5" applyFill="1" applyBorder="1" applyAlignment="1">
      <alignment horizontal="center"/>
    </xf>
    <xf numFmtId="1" fontId="3" fillId="5" borderId="1" xfId="5" applyNumberFormat="1" applyFill="1" applyBorder="1" applyAlignment="1">
      <alignment horizontal="center"/>
    </xf>
    <xf numFmtId="0" fontId="72" fillId="0" borderId="27" xfId="3" applyFont="1" applyBorder="1" applyAlignment="1">
      <alignment horizontal="center" vertical="center" wrapText="1"/>
    </xf>
    <xf numFmtId="0" fontId="72" fillId="0" borderId="9" xfId="3" applyFont="1" applyBorder="1" applyAlignment="1">
      <alignment horizontal="center" vertical="center" wrapText="1"/>
    </xf>
    <xf numFmtId="0" fontId="72" fillId="0" borderId="23" xfId="3" applyFont="1" applyBorder="1" applyAlignment="1">
      <alignment horizontal="center" vertical="center" wrapText="1"/>
    </xf>
    <xf numFmtId="0" fontId="72" fillId="0" borderId="4" xfId="3" applyFont="1" applyBorder="1" applyAlignment="1">
      <alignment horizontal="center" vertical="center" wrapText="1"/>
    </xf>
    <xf numFmtId="0" fontId="72" fillId="0" borderId="10" xfId="3" applyFont="1" applyBorder="1" applyAlignment="1">
      <alignment horizontal="center" vertical="center" wrapText="1"/>
    </xf>
    <xf numFmtId="0" fontId="72" fillId="0" borderId="22" xfId="3" applyFont="1" applyBorder="1" applyAlignment="1">
      <alignment horizontal="center" vertical="center" wrapText="1"/>
    </xf>
    <xf numFmtId="2" fontId="4" fillId="0" borderId="6" xfId="3" applyNumberFormat="1" applyFont="1" applyBorder="1" applyAlignment="1">
      <alignment horizontal="center"/>
    </xf>
    <xf numFmtId="2" fontId="4" fillId="0" borderId="8" xfId="3" applyNumberFormat="1" applyFont="1" applyBorder="1" applyAlignment="1">
      <alignment horizontal="center"/>
    </xf>
    <xf numFmtId="2" fontId="3" fillId="0" borderId="1" xfId="3" applyNumberFormat="1" applyBorder="1" applyAlignment="1">
      <alignment horizontal="center"/>
    </xf>
    <xf numFmtId="0" fontId="4" fillId="0" borderId="10" xfId="3" applyFont="1" applyBorder="1" applyAlignment="1">
      <alignment horizontal="center" vertical="center"/>
    </xf>
    <xf numFmtId="2" fontId="4" fillId="0" borderId="10" xfId="3" applyNumberFormat="1" applyFont="1" applyBorder="1" applyAlignment="1">
      <alignment horizontal="center"/>
    </xf>
    <xf numFmtId="2" fontId="3" fillId="5" borderId="1" xfId="3" applyNumberFormat="1" applyFill="1" applyBorder="1"/>
    <xf numFmtId="2" fontId="3" fillId="5" borderId="1" xfId="3" applyNumberFormat="1" applyFill="1" applyBorder="1" applyAlignment="1">
      <alignment horizontal="center"/>
    </xf>
    <xf numFmtId="1" fontId="3" fillId="5" borderId="1" xfId="3" applyNumberFormat="1" applyFill="1" applyBorder="1" applyAlignment="1">
      <alignment horizontal="center"/>
    </xf>
    <xf numFmtId="0" fontId="72" fillId="0" borderId="27" xfId="15" applyFont="1" applyBorder="1" applyAlignment="1">
      <alignment horizontal="center" vertical="center" wrapText="1"/>
    </xf>
    <xf numFmtId="0" fontId="72" fillId="0" borderId="9" xfId="15" applyFont="1" applyBorder="1" applyAlignment="1">
      <alignment horizontal="center" vertical="center" wrapText="1"/>
    </xf>
    <xf numFmtId="0" fontId="72" fillId="0" borderId="23" xfId="15" applyFont="1" applyBorder="1" applyAlignment="1">
      <alignment horizontal="center" vertical="center" wrapText="1"/>
    </xf>
    <xf numFmtId="0" fontId="72" fillId="0" borderId="4" xfId="15" applyFont="1" applyBorder="1" applyAlignment="1">
      <alignment horizontal="center" vertical="center" wrapText="1"/>
    </xf>
    <xf numFmtId="0" fontId="72" fillId="0" borderId="10" xfId="15" applyFont="1" applyBorder="1" applyAlignment="1">
      <alignment horizontal="center" vertical="center" wrapText="1"/>
    </xf>
    <xf numFmtId="0" fontId="72" fillId="0" borderId="22" xfId="15" applyFont="1" applyBorder="1" applyAlignment="1">
      <alignment horizontal="center" vertical="center" wrapText="1"/>
    </xf>
    <xf numFmtId="2" fontId="4" fillId="0" borderId="6" xfId="15" applyNumberFormat="1" applyFont="1" applyBorder="1" applyAlignment="1">
      <alignment horizontal="center"/>
    </xf>
    <xf numFmtId="2" fontId="4" fillId="0" borderId="8" xfId="15" applyNumberFormat="1" applyFont="1" applyBorder="1" applyAlignment="1">
      <alignment horizontal="center"/>
    </xf>
    <xf numFmtId="2" fontId="3" fillId="0" borderId="1" xfId="15" applyNumberFormat="1" applyBorder="1" applyAlignment="1">
      <alignment horizontal="center"/>
    </xf>
    <xf numFmtId="0" fontId="4" fillId="0" borderId="10" xfId="15" applyFont="1" applyBorder="1" applyAlignment="1">
      <alignment horizontal="center" vertical="center"/>
    </xf>
    <xf numFmtId="2" fontId="4" fillId="0" borderId="10" xfId="15" applyNumberFormat="1" applyFont="1" applyBorder="1" applyAlignment="1">
      <alignment horizontal="center"/>
    </xf>
    <xf numFmtId="2" fontId="3" fillId="5" borderId="1" xfId="15" applyNumberFormat="1" applyFill="1" applyBorder="1"/>
    <xf numFmtId="2" fontId="3" fillId="5" borderId="1" xfId="15" applyNumberFormat="1" applyFill="1" applyBorder="1" applyAlignment="1">
      <alignment horizontal="center"/>
    </xf>
    <xf numFmtId="1" fontId="3" fillId="5" borderId="1" xfId="15" applyNumberFormat="1" applyFill="1" applyBorder="1" applyAlignment="1">
      <alignment horizontal="center"/>
    </xf>
    <xf numFmtId="0" fontId="72" fillId="0" borderId="27" xfId="16" applyFont="1" applyBorder="1" applyAlignment="1">
      <alignment horizontal="center" vertical="center" wrapText="1"/>
    </xf>
    <xf numFmtId="0" fontId="72" fillId="0" borderId="9" xfId="16" applyFont="1" applyBorder="1" applyAlignment="1">
      <alignment horizontal="center" vertical="center" wrapText="1"/>
    </xf>
    <xf numFmtId="0" fontId="72" fillId="0" borderId="23" xfId="16" applyFont="1" applyBorder="1" applyAlignment="1">
      <alignment horizontal="center" vertical="center" wrapText="1"/>
    </xf>
    <xf numFmtId="0" fontId="72" fillId="0" borderId="4" xfId="16" applyFont="1" applyBorder="1" applyAlignment="1">
      <alignment horizontal="center" vertical="center" wrapText="1"/>
    </xf>
    <xf numFmtId="0" fontId="72" fillId="0" borderId="10" xfId="16" applyFont="1" applyBorder="1" applyAlignment="1">
      <alignment horizontal="center" vertical="center" wrapText="1"/>
    </xf>
    <xf numFmtId="0" fontId="72" fillId="0" borderId="22" xfId="16" applyFont="1" applyBorder="1" applyAlignment="1">
      <alignment horizontal="center" vertical="center" wrapText="1"/>
    </xf>
    <xf numFmtId="2" fontId="4" fillId="0" borderId="6" xfId="16" applyNumberFormat="1" applyFont="1" applyBorder="1" applyAlignment="1">
      <alignment horizontal="center"/>
    </xf>
    <xf numFmtId="2" fontId="4" fillId="0" borderId="8" xfId="16" applyNumberFormat="1" applyFont="1" applyBorder="1" applyAlignment="1">
      <alignment horizontal="center"/>
    </xf>
    <xf numFmtId="2" fontId="3" fillId="0" borderId="1" xfId="16" applyNumberFormat="1" applyBorder="1" applyAlignment="1">
      <alignment horizontal="center"/>
    </xf>
    <xf numFmtId="0" fontId="4" fillId="0" borderId="10" xfId="16" applyFont="1" applyBorder="1" applyAlignment="1">
      <alignment horizontal="center" vertical="center"/>
    </xf>
    <xf numFmtId="2" fontId="4" fillId="0" borderId="10" xfId="16" applyNumberFormat="1" applyFont="1" applyBorder="1" applyAlignment="1">
      <alignment horizontal="center"/>
    </xf>
    <xf numFmtId="2" fontId="3" fillId="5" borderId="1" xfId="16" applyNumberFormat="1" applyFill="1" applyBorder="1"/>
    <xf numFmtId="2" fontId="3" fillId="5" borderId="1" xfId="16" applyNumberFormat="1" applyFill="1" applyBorder="1" applyAlignment="1">
      <alignment horizontal="center"/>
    </xf>
    <xf numFmtId="1" fontId="3" fillId="5" borderId="1" xfId="16" applyNumberFormat="1" applyFill="1" applyBorder="1" applyAlignment="1">
      <alignment horizontal="center"/>
    </xf>
    <xf numFmtId="0" fontId="72" fillId="0" borderId="27" xfId="17" applyFont="1" applyBorder="1" applyAlignment="1">
      <alignment horizontal="center" vertical="center" wrapText="1"/>
    </xf>
    <xf numFmtId="0" fontId="72" fillId="0" borderId="9" xfId="17" applyFont="1" applyBorder="1" applyAlignment="1">
      <alignment horizontal="center" vertical="center" wrapText="1"/>
    </xf>
    <xf numFmtId="0" fontId="72" fillId="0" borderId="23" xfId="17" applyFont="1" applyBorder="1" applyAlignment="1">
      <alignment horizontal="center" vertical="center" wrapText="1"/>
    </xf>
    <xf numFmtId="0" fontId="72" fillId="0" borderId="4" xfId="17" applyFont="1" applyBorder="1" applyAlignment="1">
      <alignment horizontal="center" vertical="center" wrapText="1"/>
    </xf>
    <xf numFmtId="0" fontId="72" fillId="0" borderId="10" xfId="17" applyFont="1" applyBorder="1" applyAlignment="1">
      <alignment horizontal="center" vertical="center" wrapText="1"/>
    </xf>
    <xf numFmtId="0" fontId="72" fillId="0" borderId="22" xfId="17" applyFont="1" applyBorder="1" applyAlignment="1">
      <alignment horizontal="center" vertical="center" wrapText="1"/>
    </xf>
    <xf numFmtId="2" fontId="4" fillId="0" borderId="6" xfId="17" applyNumberFormat="1" applyFont="1" applyBorder="1" applyAlignment="1">
      <alignment horizontal="center"/>
    </xf>
    <xf numFmtId="2" fontId="4" fillId="0" borderId="8" xfId="17" applyNumberFormat="1" applyFont="1" applyBorder="1" applyAlignment="1">
      <alignment horizontal="center"/>
    </xf>
    <xf numFmtId="2" fontId="3" fillId="0" borderId="1" xfId="17" applyNumberFormat="1" applyBorder="1" applyAlignment="1">
      <alignment horizontal="center"/>
    </xf>
    <xf numFmtId="0" fontId="4" fillId="0" borderId="10" xfId="17" applyFont="1" applyBorder="1" applyAlignment="1">
      <alignment horizontal="center" vertical="center"/>
    </xf>
    <xf numFmtId="2" fontId="4" fillId="0" borderId="10" xfId="17" applyNumberFormat="1" applyFont="1" applyBorder="1" applyAlignment="1">
      <alignment horizontal="center"/>
    </xf>
    <xf numFmtId="2" fontId="3" fillId="5" borderId="1" xfId="17" applyNumberFormat="1" applyFill="1" applyBorder="1"/>
    <xf numFmtId="2" fontId="3" fillId="5" borderId="1" xfId="17" applyNumberFormat="1" applyFill="1" applyBorder="1" applyAlignment="1">
      <alignment horizontal="center"/>
    </xf>
    <xf numFmtId="1" fontId="3" fillId="5" borderId="1" xfId="17" applyNumberFormat="1" applyFill="1" applyBorder="1" applyAlignment="1">
      <alignment horizontal="center"/>
    </xf>
    <xf numFmtId="0" fontId="79" fillId="7" borderId="22" xfId="20" applyNumberFormat="1" applyFont="1" applyFill="1" applyBorder="1" applyAlignment="1">
      <alignment horizontal="center" vertical="center" wrapText="1"/>
    </xf>
    <xf numFmtId="0" fontId="12" fillId="0" borderId="0" xfId="0" applyFont="1" applyFill="1"/>
    <xf numFmtId="4" fontId="4" fillId="0" borderId="1" xfId="9" applyNumberFormat="1" applyFont="1" applyFill="1" applyBorder="1" applyAlignment="1">
      <alignment horizontal="center"/>
    </xf>
    <xf numFmtId="4" fontId="4" fillId="0" borderId="0" xfId="9" applyNumberFormat="1" applyFont="1" applyFill="1" applyBorder="1" applyAlignment="1">
      <alignment horizontal="center"/>
    </xf>
    <xf numFmtId="0" fontId="4" fillId="0" borderId="0" xfId="0" applyFont="1" applyAlignment="1">
      <alignment horizontal="left"/>
    </xf>
    <xf numFmtId="0" fontId="66" fillId="0" borderId="0" xfId="0" applyFont="1" applyAlignment="1">
      <alignment horizontal="right"/>
    </xf>
    <xf numFmtId="0" fontId="66" fillId="0" borderId="0" xfId="0" applyFont="1" applyAlignment="1"/>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8" xfId="0" applyFont="1" applyBorder="1" applyAlignment="1">
      <alignment horizontal="left" vertical="center"/>
    </xf>
    <xf numFmtId="0" fontId="4" fillId="0" borderId="2" xfId="0" applyFont="1" applyBorder="1" applyAlignment="1">
      <alignment horizontal="left"/>
    </xf>
    <xf numFmtId="0" fontId="4" fillId="0" borderId="6" xfId="0" applyFont="1" applyBorder="1" applyAlignment="1">
      <alignment horizontal="left"/>
    </xf>
    <xf numFmtId="0" fontId="4" fillId="0" borderId="6" xfId="0" applyFont="1" applyBorder="1" applyAlignment="1">
      <alignment horizontal="center"/>
    </xf>
    <xf numFmtId="0" fontId="72" fillId="0" borderId="2" xfId="0" applyFont="1" applyBorder="1" applyAlignment="1"/>
    <xf numFmtId="0" fontId="72" fillId="0" borderId="6" xfId="0" applyFont="1" applyBorder="1" applyAlignment="1"/>
    <xf numFmtId="0" fontId="72" fillId="0" borderId="8" xfId="0" applyFont="1" applyBorder="1" applyAlignment="1"/>
    <xf numFmtId="0" fontId="4" fillId="0" borderId="0" xfId="0" applyFont="1" applyBorder="1" applyAlignment="1">
      <alignment horizontal="left"/>
    </xf>
    <xf numFmtId="0" fontId="4" fillId="0" borderId="0" xfId="0" applyFont="1" applyBorder="1" applyAlignment="1">
      <alignment horizontal="center"/>
    </xf>
    <xf numFmtId="0" fontId="72" fillId="0" borderId="0" xfId="0" applyFont="1" applyAlignment="1">
      <alignment horizontal="left"/>
    </xf>
    <xf numFmtId="0" fontId="72" fillId="0" borderId="27" xfId="0" applyFont="1" applyBorder="1" applyAlignment="1">
      <alignment horizontal="center" vertical="center" wrapText="1"/>
    </xf>
    <xf numFmtId="0" fontId="72" fillId="0" borderId="9" xfId="0" applyFont="1" applyBorder="1" applyAlignment="1">
      <alignment horizontal="center" vertical="center" wrapText="1"/>
    </xf>
    <xf numFmtId="0" fontId="72" fillId="0" borderId="23" xfId="0" applyFont="1" applyBorder="1" applyAlignment="1">
      <alignment horizontal="center" vertical="center" wrapText="1"/>
    </xf>
    <xf numFmtId="0" fontId="72" fillId="0" borderId="4" xfId="0" applyFont="1" applyBorder="1" applyAlignment="1">
      <alignment horizontal="center" vertical="center" wrapText="1"/>
    </xf>
    <xf numFmtId="0" fontId="72" fillId="0" borderId="10" xfId="0" applyFont="1" applyBorder="1" applyAlignment="1">
      <alignment horizontal="center" vertical="center" wrapText="1"/>
    </xf>
    <xf numFmtId="0" fontId="72" fillId="0" borderId="22" xfId="0" applyFont="1" applyBorder="1" applyAlignment="1">
      <alignment horizontal="center" vertical="center" wrapText="1"/>
    </xf>
    <xf numFmtId="2" fontId="4" fillId="0" borderId="6" xfId="0" applyNumberFormat="1" applyFont="1" applyBorder="1" applyAlignment="1">
      <alignment horizontal="center"/>
    </xf>
    <xf numFmtId="2" fontId="4" fillId="0" borderId="8" xfId="0" applyNumberFormat="1" applyFont="1" applyBorder="1" applyAlignment="1">
      <alignment horizontal="center"/>
    </xf>
    <xf numFmtId="0" fontId="0" fillId="0" borderId="1" xfId="0" applyBorder="1" applyAlignment="1">
      <alignment horizontal="center"/>
    </xf>
    <xf numFmtId="2" fontId="0" fillId="0" borderId="1" xfId="0" applyNumberFormat="1" applyBorder="1" applyAlignment="1">
      <alignment horizontal="center"/>
    </xf>
    <xf numFmtId="0" fontId="4" fillId="0" borderId="10" xfId="0" applyFont="1" applyBorder="1" applyAlignment="1">
      <alignment horizontal="center" vertical="center"/>
    </xf>
    <xf numFmtId="2" fontId="4" fillId="0" borderId="10" xfId="0" applyNumberFormat="1" applyFont="1" applyBorder="1" applyAlignment="1">
      <alignment horizontal="center"/>
    </xf>
    <xf numFmtId="0" fontId="0" fillId="5" borderId="1" xfId="0" applyFill="1" applyBorder="1"/>
    <xf numFmtId="2" fontId="0" fillId="5" borderId="1" xfId="0" applyNumberFormat="1" applyFill="1" applyBorder="1"/>
    <xf numFmtId="0" fontId="0" fillId="5" borderId="1" xfId="0" applyNumberFormat="1" applyFill="1" applyBorder="1" applyAlignment="1">
      <alignment horizontal="center"/>
    </xf>
    <xf numFmtId="2" fontId="0" fillId="5" borderId="1" xfId="0" applyNumberFormat="1" applyFill="1" applyBorder="1" applyAlignment="1">
      <alignment horizontal="center"/>
    </xf>
    <xf numFmtId="0" fontId="0" fillId="5" borderId="1" xfId="0" applyFill="1" applyBorder="1" applyAlignment="1">
      <alignment horizontal="center"/>
    </xf>
    <xf numFmtId="1" fontId="0" fillId="5" borderId="1" xfId="0" applyNumberFormat="1" applyFill="1" applyBorder="1" applyAlignment="1">
      <alignment horizontal="center"/>
    </xf>
    <xf numFmtId="0" fontId="72" fillId="0" borderId="1" xfId="0" applyFont="1" applyBorder="1" applyAlignment="1">
      <alignment horizontal="center" wrapText="1"/>
    </xf>
    <xf numFmtId="0" fontId="72" fillId="0" borderId="1" xfId="0" applyFont="1" applyBorder="1" applyAlignment="1">
      <alignment horizontal="center"/>
    </xf>
    <xf numFmtId="0" fontId="0" fillId="2" borderId="2" xfId="0" applyFill="1" applyBorder="1" applyAlignment="1">
      <alignment horizontal="left"/>
    </xf>
    <xf numFmtId="0" fontId="0" fillId="2" borderId="6" xfId="0" applyFill="1" applyBorder="1" applyAlignment="1">
      <alignment horizontal="left"/>
    </xf>
    <xf numFmtId="0" fontId="0" fillId="2" borderId="6" xfId="0" applyFill="1" applyBorder="1" applyAlignment="1">
      <alignment horizontal="center"/>
    </xf>
    <xf numFmtId="2" fontId="0" fillId="2" borderId="6" xfId="0" applyNumberFormat="1" applyFill="1" applyBorder="1" applyAlignment="1">
      <alignment horizontal="center"/>
    </xf>
    <xf numFmtId="0" fontId="72" fillId="2" borderId="10" xfId="0" applyFont="1" applyFill="1" applyBorder="1" applyAlignment="1">
      <alignment horizontal="center" vertical="center"/>
    </xf>
    <xf numFmtId="186" fontId="0" fillId="5" borderId="1" xfId="0" applyNumberFormat="1" applyFill="1" applyBorder="1"/>
    <xf numFmtId="186" fontId="0" fillId="5" borderId="1" xfId="0" applyNumberFormat="1" applyFill="1" applyBorder="1" applyAlignment="1">
      <alignment horizontal="center"/>
    </xf>
    <xf numFmtId="49" fontId="0" fillId="5" borderId="1" xfId="0" applyNumberFormat="1" applyFill="1" applyBorder="1" applyAlignment="1">
      <alignment horizontal="center"/>
    </xf>
    <xf numFmtId="0" fontId="0" fillId="2" borderId="1" xfId="0" applyFill="1" applyBorder="1" applyAlignment="1">
      <alignment horizontal="center"/>
    </xf>
    <xf numFmtId="2" fontId="0" fillId="2" borderId="1" xfId="0" applyNumberFormat="1" applyFill="1" applyBorder="1" applyAlignment="1">
      <alignment horizontal="center"/>
    </xf>
    <xf numFmtId="2" fontId="0" fillId="0" borderId="0" xfId="0" applyNumberFormat="1" applyFill="1"/>
    <xf numFmtId="10" fontId="0" fillId="0" borderId="0" xfId="0" applyNumberFormat="1" applyFill="1"/>
    <xf numFmtId="10" fontId="0" fillId="0" borderId="0" xfId="0" applyNumberFormat="1"/>
    <xf numFmtId="0" fontId="3" fillId="0" borderId="0" xfId="7"/>
    <xf numFmtId="0" fontId="4" fillId="0" borderId="0" xfId="7" applyFont="1" applyAlignment="1">
      <alignment horizontal="left"/>
    </xf>
    <xf numFmtId="0" fontId="66" fillId="0" borderId="0" xfId="7" applyFont="1" applyAlignment="1">
      <alignment horizontal="right"/>
    </xf>
    <xf numFmtId="0" fontId="66" fillId="0" borderId="0" xfId="7" applyFont="1" applyAlignment="1"/>
    <xf numFmtId="0" fontId="4" fillId="0" borderId="2" xfId="7" applyFont="1" applyBorder="1" applyAlignment="1">
      <alignment horizontal="left" vertical="center"/>
    </xf>
    <xf numFmtId="0" fontId="4" fillId="0" borderId="6" xfId="7" applyFont="1" applyBorder="1" applyAlignment="1">
      <alignment horizontal="left" vertical="center"/>
    </xf>
    <xf numFmtId="0" fontId="4" fillId="0" borderId="8" xfId="7" applyFont="1" applyBorder="1" applyAlignment="1">
      <alignment horizontal="left" vertical="center"/>
    </xf>
    <xf numFmtId="0" fontId="4" fillId="0" borderId="2" xfId="7" applyFont="1" applyBorder="1" applyAlignment="1">
      <alignment horizontal="left"/>
    </xf>
    <xf numFmtId="0" fontId="4" fillId="0" borderId="6" xfId="7" applyFont="1" applyBorder="1" applyAlignment="1">
      <alignment horizontal="left"/>
    </xf>
    <xf numFmtId="0" fontId="4" fillId="0" borderId="6" xfId="7" applyFont="1" applyBorder="1" applyAlignment="1">
      <alignment horizontal="center"/>
    </xf>
    <xf numFmtId="0" fontId="4" fillId="0" borderId="0" xfId="7" applyFont="1" applyBorder="1" applyAlignment="1">
      <alignment horizontal="left"/>
    </xf>
    <xf numFmtId="0" fontId="4" fillId="0" borderId="0" xfId="7" applyFont="1" applyBorder="1" applyAlignment="1">
      <alignment horizontal="center"/>
    </xf>
    <xf numFmtId="0" fontId="72" fillId="0" borderId="0" xfId="7" applyFont="1" applyAlignment="1">
      <alignment horizontal="left"/>
    </xf>
    <xf numFmtId="0" fontId="3" fillId="0" borderId="0" xfId="7" applyAlignment="1"/>
    <xf numFmtId="0" fontId="72" fillId="0" borderId="27" xfId="7" applyFont="1" applyBorder="1" applyAlignment="1">
      <alignment horizontal="center" vertical="center" wrapText="1"/>
    </xf>
    <xf numFmtId="0" fontId="72" fillId="0" borderId="9" xfId="7" applyFont="1" applyBorder="1" applyAlignment="1">
      <alignment horizontal="center" vertical="center" wrapText="1"/>
    </xf>
    <xf numFmtId="0" fontId="72" fillId="0" borderId="23" xfId="7" applyFont="1" applyBorder="1" applyAlignment="1">
      <alignment horizontal="center" vertical="center" wrapText="1"/>
    </xf>
    <xf numFmtId="0" fontId="72" fillId="0" borderId="4" xfId="7" applyFont="1" applyBorder="1" applyAlignment="1">
      <alignment horizontal="center" vertical="center" wrapText="1"/>
    </xf>
    <xf numFmtId="0" fontId="72" fillId="0" borderId="10" xfId="7" applyFont="1" applyBorder="1" applyAlignment="1">
      <alignment horizontal="center" vertical="center" wrapText="1"/>
    </xf>
    <xf numFmtId="0" fontId="72" fillId="0" borderId="22" xfId="7" applyFont="1" applyBorder="1" applyAlignment="1">
      <alignment horizontal="center" vertical="center" wrapText="1"/>
    </xf>
    <xf numFmtId="2" fontId="4" fillId="0" borderId="6" xfId="7" applyNumberFormat="1" applyFont="1" applyBorder="1" applyAlignment="1">
      <alignment horizontal="center"/>
    </xf>
    <xf numFmtId="2" fontId="4" fillId="0" borderId="8" xfId="7" applyNumberFormat="1" applyFont="1" applyBorder="1" applyAlignment="1">
      <alignment horizontal="center"/>
    </xf>
    <xf numFmtId="0" fontId="3" fillId="0" borderId="1" xfId="7" applyBorder="1" applyAlignment="1">
      <alignment horizontal="center"/>
    </xf>
    <xf numFmtId="2" fontId="3" fillId="0" borderId="1" xfId="7" applyNumberFormat="1" applyBorder="1" applyAlignment="1">
      <alignment horizontal="center"/>
    </xf>
    <xf numFmtId="0" fontId="4" fillId="0" borderId="10" xfId="7" applyFont="1" applyBorder="1" applyAlignment="1">
      <alignment horizontal="center" vertical="center"/>
    </xf>
    <xf numFmtId="2" fontId="4" fillId="0" borderId="10" xfId="7" applyNumberFormat="1" applyFont="1" applyBorder="1" applyAlignment="1">
      <alignment horizontal="center"/>
    </xf>
    <xf numFmtId="0" fontId="3" fillId="5" borderId="1" xfId="7" applyFill="1" applyBorder="1"/>
    <xf numFmtId="2" fontId="3" fillId="5" borderId="1" xfId="7" applyNumberFormat="1" applyFill="1" applyBorder="1"/>
    <xf numFmtId="0" fontId="3" fillId="5" borderId="1" xfId="7" applyNumberFormat="1" applyFill="1" applyBorder="1" applyAlignment="1">
      <alignment horizontal="center"/>
    </xf>
    <xf numFmtId="2" fontId="3" fillId="5" borderId="1" xfId="7" applyNumberFormat="1" applyFill="1" applyBorder="1" applyAlignment="1">
      <alignment horizontal="center"/>
    </xf>
    <xf numFmtId="0" fontId="3" fillId="5" borderId="1" xfId="7" applyFill="1" applyBorder="1" applyAlignment="1">
      <alignment horizontal="center"/>
    </xf>
    <xf numFmtId="1" fontId="3" fillId="5" borderId="1" xfId="7" applyNumberFormat="1" applyFill="1" applyBorder="1" applyAlignment="1">
      <alignment horizontal="center"/>
    </xf>
    <xf numFmtId="0" fontId="0" fillId="2" borderId="6" xfId="0" applyNumberFormat="1" applyFill="1" applyBorder="1" applyAlignment="1">
      <alignment horizontal="center"/>
    </xf>
    <xf numFmtId="1" fontId="0" fillId="2" borderId="6" xfId="0" applyNumberFormat="1" applyFill="1" applyBorder="1" applyAlignment="1">
      <alignment horizontal="center"/>
    </xf>
    <xf numFmtId="0" fontId="3" fillId="0" borderId="0" xfId="19"/>
    <xf numFmtId="0" fontId="4" fillId="0" borderId="0" xfId="19" applyFont="1" applyAlignment="1">
      <alignment horizontal="left"/>
    </xf>
    <xf numFmtId="0" fontId="66" fillId="0" borderId="0" xfId="19" applyFont="1" applyAlignment="1">
      <alignment horizontal="right"/>
    </xf>
    <xf numFmtId="0" fontId="66" fillId="0" borderId="0" xfId="19" applyFont="1" applyAlignment="1"/>
    <xf numFmtId="0" fontId="4" fillId="0" borderId="2" xfId="19" applyFont="1" applyBorder="1" applyAlignment="1">
      <alignment horizontal="left" vertical="center"/>
    </xf>
    <xf numFmtId="0" fontId="4" fillId="0" borderId="6" xfId="19" applyFont="1" applyBorder="1" applyAlignment="1">
      <alignment horizontal="left" vertical="center"/>
    </xf>
    <xf numFmtId="0" fontId="4" fillId="0" borderId="8" xfId="19" applyFont="1" applyBorder="1" applyAlignment="1">
      <alignment horizontal="left" vertical="center"/>
    </xf>
    <xf numFmtId="0" fontId="4" fillId="0" borderId="2" xfId="19" applyFont="1" applyBorder="1" applyAlignment="1">
      <alignment horizontal="left"/>
    </xf>
    <xf numFmtId="0" fontId="4" fillId="0" borderId="6" xfId="19" applyFont="1" applyBorder="1" applyAlignment="1">
      <alignment horizontal="left"/>
    </xf>
    <xf numFmtId="0" fontId="4" fillId="0" borderId="6" xfId="19" applyFont="1" applyBorder="1" applyAlignment="1">
      <alignment horizontal="center"/>
    </xf>
    <xf numFmtId="0" fontId="4" fillId="0" borderId="0" xfId="19" applyFont="1" applyBorder="1" applyAlignment="1">
      <alignment horizontal="left"/>
    </xf>
    <xf numFmtId="0" fontId="4" fillId="0" borderId="0" xfId="19" applyFont="1" applyBorder="1" applyAlignment="1">
      <alignment horizontal="center"/>
    </xf>
    <xf numFmtId="0" fontId="72" fillId="0" borderId="0" xfId="19" applyFont="1" applyAlignment="1">
      <alignment horizontal="left"/>
    </xf>
    <xf numFmtId="0" fontId="3" fillId="0" borderId="0" xfId="19" applyAlignment="1"/>
    <xf numFmtId="0" fontId="72" fillId="0" borderId="27" xfId="19" applyFont="1" applyBorder="1" applyAlignment="1">
      <alignment horizontal="center" vertical="center" wrapText="1"/>
    </xf>
    <xf numFmtId="0" fontId="72" fillId="0" borderId="9" xfId="19" applyFont="1" applyBorder="1" applyAlignment="1">
      <alignment horizontal="center" vertical="center" wrapText="1"/>
    </xf>
    <xf numFmtId="0" fontId="72" fillId="0" borderId="23" xfId="19" applyFont="1" applyBorder="1" applyAlignment="1">
      <alignment horizontal="center" vertical="center" wrapText="1"/>
    </xf>
    <xf numFmtId="0" fontId="72" fillId="0" borderId="4" xfId="19" applyFont="1" applyBorder="1" applyAlignment="1">
      <alignment horizontal="center" vertical="center" wrapText="1"/>
    </xf>
    <xf numFmtId="0" fontId="72" fillId="0" borderId="10" xfId="19" applyFont="1" applyBorder="1" applyAlignment="1">
      <alignment horizontal="center" vertical="center" wrapText="1"/>
    </xf>
    <xf numFmtId="0" fontId="72" fillId="0" borderId="22" xfId="19" applyFont="1" applyBorder="1" applyAlignment="1">
      <alignment horizontal="center" vertical="center" wrapText="1"/>
    </xf>
    <xf numFmtId="2" fontId="4" fillId="0" borderId="6" xfId="19" applyNumberFormat="1" applyFont="1" applyBorder="1" applyAlignment="1">
      <alignment horizontal="center"/>
    </xf>
    <xf numFmtId="2" fontId="4" fillId="0" borderId="8" xfId="19" applyNumberFormat="1" applyFont="1" applyBorder="1" applyAlignment="1">
      <alignment horizontal="center"/>
    </xf>
    <xf numFmtId="0" fontId="3" fillId="0" borderId="1" xfId="19" applyBorder="1" applyAlignment="1">
      <alignment horizontal="center"/>
    </xf>
    <xf numFmtId="2" fontId="3" fillId="0" borderId="1" xfId="19" applyNumberFormat="1" applyBorder="1" applyAlignment="1">
      <alignment horizontal="center"/>
    </xf>
    <xf numFmtId="0" fontId="4" fillId="0" borderId="10" xfId="19" applyFont="1" applyBorder="1" applyAlignment="1">
      <alignment horizontal="center" vertical="center"/>
    </xf>
    <xf numFmtId="2" fontId="4" fillId="0" borderId="10" xfId="19" applyNumberFormat="1" applyFont="1" applyBorder="1" applyAlignment="1">
      <alignment horizontal="center"/>
    </xf>
    <xf numFmtId="0" fontId="3" fillId="5" borderId="1" xfId="19" applyFill="1" applyBorder="1"/>
    <xf numFmtId="2" fontId="3" fillId="5" borderId="1" xfId="19" applyNumberFormat="1" applyFill="1" applyBorder="1"/>
    <xf numFmtId="0" fontId="3" fillId="5" borderId="1" xfId="19" applyNumberFormat="1" applyFill="1" applyBorder="1" applyAlignment="1">
      <alignment horizontal="center"/>
    </xf>
    <xf numFmtId="2" fontId="3" fillId="5" borderId="1" xfId="19" applyNumberFormat="1" applyFill="1" applyBorder="1" applyAlignment="1">
      <alignment horizontal="center"/>
    </xf>
    <xf numFmtId="0" fontId="3" fillId="5" borderId="1" xfId="19" applyFill="1" applyBorder="1" applyAlignment="1">
      <alignment horizontal="center"/>
    </xf>
    <xf numFmtId="1" fontId="3" fillId="5" borderId="1" xfId="19" applyNumberFormat="1" applyFill="1" applyBorder="1" applyAlignment="1">
      <alignment horizontal="center"/>
    </xf>
    <xf numFmtId="0" fontId="3" fillId="0" borderId="0" xfId="23"/>
    <xf numFmtId="0" fontId="4" fillId="0" borderId="0" xfId="23" applyFont="1" applyAlignment="1">
      <alignment horizontal="left"/>
    </xf>
    <xf numFmtId="0" fontId="66" fillId="0" borderId="0" xfId="23" applyFont="1" applyAlignment="1">
      <alignment horizontal="right"/>
    </xf>
    <xf numFmtId="0" fontId="66" fillId="0" borderId="0" xfId="23" applyFont="1" applyAlignment="1"/>
    <xf numFmtId="0" fontId="4" fillId="0" borderId="2" xfId="23" applyFont="1" applyBorder="1" applyAlignment="1">
      <alignment horizontal="left" vertical="center"/>
    </xf>
    <xf numFmtId="0" fontId="4" fillId="0" borderId="6" xfId="23" applyFont="1" applyBorder="1" applyAlignment="1">
      <alignment horizontal="left" vertical="center"/>
    </xf>
    <xf numFmtId="0" fontId="4" fillId="0" borderId="8" xfId="23" applyFont="1" applyBorder="1" applyAlignment="1">
      <alignment horizontal="left" vertical="center"/>
    </xf>
    <xf numFmtId="0" fontId="4" fillId="0" borderId="2" xfId="23" applyFont="1" applyBorder="1" applyAlignment="1">
      <alignment horizontal="left"/>
    </xf>
    <xf numFmtId="0" fontId="4" fillId="0" borderId="6" xfId="23" applyFont="1" applyBorder="1" applyAlignment="1">
      <alignment horizontal="left"/>
    </xf>
    <xf numFmtId="0" fontId="4" fillId="0" borderId="6" xfId="23" applyFont="1" applyBorder="1" applyAlignment="1">
      <alignment horizontal="center"/>
    </xf>
    <xf numFmtId="0" fontId="4" fillId="0" borderId="0" xfId="23" applyFont="1" applyBorder="1" applyAlignment="1">
      <alignment horizontal="left"/>
    </xf>
    <xf numFmtId="0" fontId="4" fillId="0" borderId="0" xfId="23" applyFont="1" applyBorder="1" applyAlignment="1">
      <alignment horizontal="center"/>
    </xf>
    <xf numFmtId="0" fontId="72" fillId="0" borderId="0" xfId="23" applyFont="1" applyAlignment="1">
      <alignment horizontal="left"/>
    </xf>
    <xf numFmtId="0" fontId="3" fillId="0" borderId="0" xfId="23" applyAlignment="1"/>
    <xf numFmtId="0" fontId="72" fillId="0" borderId="27" xfId="23" applyFont="1" applyBorder="1" applyAlignment="1">
      <alignment horizontal="center" vertical="center" wrapText="1"/>
    </xf>
    <xf numFmtId="0" fontId="72" fillId="0" borderId="9" xfId="23" applyFont="1" applyBorder="1" applyAlignment="1">
      <alignment horizontal="center" vertical="center" wrapText="1"/>
    </xf>
    <xf numFmtId="0" fontId="72" fillId="0" borderId="23" xfId="23" applyFont="1" applyBorder="1" applyAlignment="1">
      <alignment horizontal="center" vertical="center" wrapText="1"/>
    </xf>
    <xf numFmtId="0" fontId="72" fillId="0" borderId="4" xfId="23" applyFont="1" applyBorder="1" applyAlignment="1">
      <alignment horizontal="center" vertical="center" wrapText="1"/>
    </xf>
    <xf numFmtId="0" fontId="72" fillId="0" borderId="10" xfId="23" applyFont="1" applyBorder="1" applyAlignment="1">
      <alignment horizontal="center" vertical="center" wrapText="1"/>
    </xf>
    <xf numFmtId="0" fontId="72" fillId="0" borderId="22" xfId="23" applyFont="1" applyBorder="1" applyAlignment="1">
      <alignment horizontal="center" vertical="center" wrapText="1"/>
    </xf>
    <xf numFmtId="2" fontId="4" fillId="0" borderId="6" xfId="23" applyNumberFormat="1" applyFont="1" applyBorder="1" applyAlignment="1">
      <alignment horizontal="center"/>
    </xf>
    <xf numFmtId="2" fontId="4" fillId="0" borderId="8" xfId="23" applyNumberFormat="1" applyFont="1" applyBorder="1" applyAlignment="1">
      <alignment horizontal="center"/>
    </xf>
    <xf numFmtId="0" fontId="3" fillId="0" borderId="1" xfId="23" applyBorder="1" applyAlignment="1">
      <alignment horizontal="center"/>
    </xf>
    <xf numFmtId="2" fontId="3" fillId="0" borderId="1" xfId="23" applyNumberFormat="1" applyBorder="1" applyAlignment="1">
      <alignment horizontal="center"/>
    </xf>
    <xf numFmtId="0" fontId="4" fillId="0" borderId="10" xfId="23" applyFont="1" applyBorder="1" applyAlignment="1">
      <alignment horizontal="center" vertical="center"/>
    </xf>
    <xf numFmtId="2" fontId="4" fillId="0" borderId="10" xfId="23" applyNumberFormat="1" applyFont="1" applyBorder="1" applyAlignment="1">
      <alignment horizontal="center"/>
    </xf>
    <xf numFmtId="0" fontId="3" fillId="5" borderId="1" xfId="23" applyFill="1" applyBorder="1"/>
    <xf numFmtId="2" fontId="3" fillId="5" borderId="1" xfId="23" applyNumberFormat="1" applyFill="1" applyBorder="1"/>
    <xf numFmtId="0" fontId="3" fillId="5" borderId="1" xfId="23" applyNumberFormat="1" applyFill="1" applyBorder="1" applyAlignment="1">
      <alignment horizontal="center"/>
    </xf>
    <xf numFmtId="2" fontId="3" fillId="5" borderId="1" xfId="23" applyNumberFormat="1" applyFill="1" applyBorder="1" applyAlignment="1">
      <alignment horizontal="center"/>
    </xf>
    <xf numFmtId="0" fontId="3" fillId="5" borderId="1" xfId="23" applyFill="1" applyBorder="1" applyAlignment="1">
      <alignment horizontal="center"/>
    </xf>
    <xf numFmtId="1" fontId="3" fillId="5" borderId="1" xfId="23" applyNumberFormat="1" applyFill="1" applyBorder="1" applyAlignment="1">
      <alignment horizontal="center"/>
    </xf>
    <xf numFmtId="0" fontId="30" fillId="0" borderId="0" xfId="13"/>
    <xf numFmtId="0" fontId="39" fillId="0" borderId="0" xfId="13" applyFont="1" applyAlignment="1">
      <alignment horizontal="left"/>
    </xf>
    <xf numFmtId="0" fontId="4" fillId="0" borderId="0" xfId="13" applyFont="1"/>
    <xf numFmtId="0" fontId="88" fillId="0" borderId="0" xfId="13" applyFont="1" applyFill="1"/>
    <xf numFmtId="0" fontId="89" fillId="0" borderId="0" xfId="13" applyFont="1" applyFill="1" applyAlignment="1">
      <alignment horizontal="center"/>
    </xf>
    <xf numFmtId="0" fontId="30" fillId="0" borderId="0" xfId="13" applyAlignment="1">
      <alignment vertical="top"/>
    </xf>
    <xf numFmtId="0" fontId="6" fillId="0" borderId="0" xfId="13" applyFont="1"/>
    <xf numFmtId="49" fontId="30" fillId="0" borderId="0" xfId="13" applyNumberFormat="1" applyAlignment="1">
      <alignment vertical="top"/>
    </xf>
    <xf numFmtId="49" fontId="6" fillId="0" borderId="0" xfId="13" applyNumberFormat="1" applyFont="1"/>
    <xf numFmtId="49" fontId="88" fillId="0" borderId="0" xfId="13" applyNumberFormat="1" applyFont="1" applyFill="1"/>
    <xf numFmtId="49" fontId="30" fillId="0" borderId="2" xfId="13" applyNumberFormat="1" applyFont="1" applyBorder="1" applyAlignment="1">
      <alignment vertical="top"/>
    </xf>
    <xf numFmtId="49" fontId="6" fillId="0" borderId="2" xfId="13" applyNumberFormat="1" applyFont="1" applyBorder="1" applyAlignment="1"/>
    <xf numFmtId="49" fontId="6" fillId="0" borderId="6" xfId="13" applyNumberFormat="1" applyFont="1" applyBorder="1" applyAlignment="1"/>
    <xf numFmtId="49" fontId="4" fillId="0" borderId="8" xfId="13" applyNumberFormat="1" applyFont="1" applyFill="1" applyBorder="1" applyAlignment="1"/>
    <xf numFmtId="49" fontId="30" fillId="0" borderId="0" xfId="13" applyNumberFormat="1"/>
    <xf numFmtId="49" fontId="4" fillId="0" borderId="0" xfId="13" applyNumberFormat="1" applyFont="1" applyBorder="1"/>
    <xf numFmtId="0" fontId="89" fillId="0" borderId="0" xfId="13" applyFont="1" applyFill="1" applyBorder="1"/>
    <xf numFmtId="0" fontId="4" fillId="0" borderId="0" xfId="13" applyFont="1" applyBorder="1"/>
    <xf numFmtId="49" fontId="4" fillId="0" borderId="0" xfId="13" applyNumberFormat="1" applyFont="1"/>
    <xf numFmtId="0" fontId="89" fillId="0" borderId="0" xfId="13" applyFont="1" applyFill="1"/>
    <xf numFmtId="0" fontId="30" fillId="0" borderId="2" xfId="13" applyNumberFormat="1" applyBorder="1" applyAlignment="1">
      <alignment vertical="center" wrapText="1"/>
    </xf>
    <xf numFmtId="0" fontId="53" fillId="0" borderId="1" xfId="13" applyNumberFormat="1" applyFont="1" applyBorder="1" applyAlignment="1">
      <alignment horizontal="center"/>
    </xf>
    <xf numFmtId="49" fontId="22" fillId="0" borderId="0" xfId="13" applyNumberFormat="1" applyFont="1" applyAlignment="1">
      <alignment horizontal="center"/>
    </xf>
    <xf numFmtId="0" fontId="30" fillId="0" borderId="0" xfId="13" applyNumberFormat="1" applyAlignment="1">
      <alignment vertical="top"/>
    </xf>
    <xf numFmtId="0" fontId="6" fillId="0" borderId="0" xfId="13" applyNumberFormat="1" applyFont="1"/>
    <xf numFmtId="0" fontId="88" fillId="0" borderId="0" xfId="13" applyNumberFormat="1" applyFont="1" applyFill="1"/>
    <xf numFmtId="0" fontId="30" fillId="0" borderId="1" xfId="13" applyNumberFormat="1" applyBorder="1" applyAlignment="1">
      <alignment horizontal="center"/>
    </xf>
    <xf numFmtId="0" fontId="22" fillId="0" borderId="2" xfId="13" applyNumberFormat="1" applyFont="1" applyBorder="1" applyAlignment="1"/>
    <xf numFmtId="0" fontId="22" fillId="0" borderId="6" xfId="13" applyNumberFormat="1" applyFont="1" applyBorder="1" applyAlignment="1"/>
    <xf numFmtId="0" fontId="72" fillId="0" borderId="8" xfId="13" applyNumberFormat="1" applyFont="1" applyBorder="1" applyAlignment="1"/>
    <xf numFmtId="0" fontId="30" fillId="0" borderId="0" xfId="13" applyNumberFormat="1"/>
    <xf numFmtId="0" fontId="22" fillId="0" borderId="0" xfId="13" applyNumberFormat="1" applyFont="1" applyAlignment="1">
      <alignment horizontal="center"/>
    </xf>
    <xf numFmtId="0" fontId="3" fillId="0" borderId="0" xfId="21"/>
    <xf numFmtId="0" fontId="4" fillId="0" borderId="0" xfId="21" applyFont="1" applyAlignment="1">
      <alignment horizontal="left"/>
    </xf>
    <xf numFmtId="0" fontId="66" fillId="0" borderId="0" xfId="21" applyFont="1" applyAlignment="1">
      <alignment horizontal="right"/>
    </xf>
    <xf numFmtId="0" fontId="66" fillId="0" borderId="0" xfId="21" applyFont="1" applyAlignment="1"/>
    <xf numFmtId="0" fontId="4" fillId="0" borderId="2" xfId="21" applyFont="1" applyBorder="1" applyAlignment="1">
      <alignment horizontal="left" vertical="center"/>
    </xf>
    <xf numFmtId="0" fontId="4" fillId="0" borderId="6" xfId="21" applyFont="1" applyBorder="1" applyAlignment="1">
      <alignment horizontal="left" vertical="center"/>
    </xf>
    <xf numFmtId="0" fontId="4" fillId="0" borderId="8" xfId="21" applyFont="1" applyBorder="1" applyAlignment="1">
      <alignment horizontal="left" vertical="center"/>
    </xf>
    <xf numFmtId="0" fontId="4" fillId="0" borderId="2" xfId="21" applyFont="1" applyBorder="1" applyAlignment="1">
      <alignment horizontal="left"/>
    </xf>
    <xf numFmtId="0" fontId="4" fillId="0" borderId="6" xfId="21" applyFont="1" applyBorder="1" applyAlignment="1">
      <alignment horizontal="left"/>
    </xf>
    <xf numFmtId="0" fontId="4" fillId="0" borderId="6" xfId="21" applyFont="1" applyBorder="1" applyAlignment="1">
      <alignment horizontal="center"/>
    </xf>
    <xf numFmtId="0" fontId="4" fillId="0" borderId="0" xfId="21" applyFont="1" applyBorder="1" applyAlignment="1">
      <alignment horizontal="left"/>
    </xf>
    <xf numFmtId="0" fontId="4" fillId="0" borderId="0" xfId="21" applyFont="1" applyBorder="1" applyAlignment="1">
      <alignment horizontal="center"/>
    </xf>
    <xf numFmtId="0" fontId="72" fillId="0" borderId="0" xfId="21" applyFont="1" applyAlignment="1">
      <alignment horizontal="left"/>
    </xf>
    <xf numFmtId="0" fontId="3" fillId="0" borderId="0" xfId="21" applyAlignment="1"/>
    <xf numFmtId="0" fontId="72" fillId="0" borderId="27" xfId="21" applyFont="1" applyBorder="1" applyAlignment="1">
      <alignment horizontal="center" vertical="center" wrapText="1"/>
    </xf>
    <xf numFmtId="0" fontId="72" fillId="0" borderId="9" xfId="21" applyFont="1" applyBorder="1" applyAlignment="1">
      <alignment horizontal="center" vertical="center" wrapText="1"/>
    </xf>
    <xf numFmtId="0" fontId="72" fillId="0" borderId="23" xfId="21" applyFont="1" applyBorder="1" applyAlignment="1">
      <alignment horizontal="center" vertical="center" wrapText="1"/>
    </xf>
    <xf numFmtId="0" fontId="72" fillId="0" borderId="4" xfId="21" applyFont="1" applyBorder="1" applyAlignment="1">
      <alignment horizontal="center" vertical="center" wrapText="1"/>
    </xf>
    <xf numFmtId="0" fontId="72" fillId="0" borderId="10" xfId="21" applyFont="1" applyBorder="1" applyAlignment="1">
      <alignment horizontal="center" vertical="center" wrapText="1"/>
    </xf>
    <xf numFmtId="0" fontId="72" fillId="0" borderId="22" xfId="21" applyFont="1" applyBorder="1" applyAlignment="1">
      <alignment horizontal="center" vertical="center" wrapText="1"/>
    </xf>
    <xf numFmtId="2" fontId="4" fillId="0" borderId="6" xfId="21" applyNumberFormat="1" applyFont="1" applyBorder="1" applyAlignment="1">
      <alignment horizontal="center"/>
    </xf>
    <xf numFmtId="2" fontId="4" fillId="0" borderId="8" xfId="21" applyNumberFormat="1" applyFont="1" applyBorder="1" applyAlignment="1">
      <alignment horizontal="center"/>
    </xf>
    <xf numFmtId="0" fontId="3" fillId="0" borderId="1" xfId="21" applyBorder="1" applyAlignment="1">
      <alignment horizontal="center"/>
    </xf>
    <xf numFmtId="2" fontId="3" fillId="0" borderId="1" xfId="21" applyNumberFormat="1" applyBorder="1" applyAlignment="1">
      <alignment horizontal="center"/>
    </xf>
    <xf numFmtId="0" fontId="4" fillId="0" borderId="10" xfId="21" applyFont="1" applyBorder="1" applyAlignment="1">
      <alignment horizontal="center" vertical="center"/>
    </xf>
    <xf numFmtId="2" fontId="4" fillId="0" borderId="10" xfId="21" applyNumberFormat="1" applyFont="1" applyBorder="1" applyAlignment="1">
      <alignment horizontal="center"/>
    </xf>
    <xf numFmtId="0" fontId="3" fillId="5" borderId="1" xfId="21" applyFill="1" applyBorder="1"/>
    <xf numFmtId="2" fontId="3" fillId="5" borderId="1" xfId="21" applyNumberFormat="1" applyFill="1" applyBorder="1"/>
    <xf numFmtId="0" fontId="3" fillId="5" borderId="1" xfId="21" applyNumberFormat="1" applyFill="1" applyBorder="1" applyAlignment="1">
      <alignment horizontal="center"/>
    </xf>
    <xf numFmtId="2" fontId="3" fillId="5" borderId="1" xfId="21" applyNumberFormat="1" applyFill="1" applyBorder="1" applyAlignment="1">
      <alignment horizontal="center"/>
    </xf>
    <xf numFmtId="0" fontId="3" fillId="5" borderId="1" xfId="21" applyFill="1" applyBorder="1" applyAlignment="1">
      <alignment horizontal="center"/>
    </xf>
    <xf numFmtId="1" fontId="3" fillId="5" borderId="1" xfId="21" applyNumberFormat="1" applyFill="1" applyBorder="1" applyAlignment="1">
      <alignment horizontal="center"/>
    </xf>
    <xf numFmtId="0" fontId="72" fillId="0" borderId="0" xfId="0" applyFont="1" applyFill="1" applyAlignment="1">
      <alignment horizontal="left"/>
    </xf>
    <xf numFmtId="186" fontId="59" fillId="9" borderId="16" xfId="0" applyNumberFormat="1" applyFont="1" applyFill="1" applyBorder="1" applyAlignment="1">
      <alignment horizontal="left"/>
    </xf>
    <xf numFmtId="186" fontId="59" fillId="10" borderId="16" xfId="0" applyNumberFormat="1" applyFont="1" applyFill="1" applyBorder="1" applyAlignment="1">
      <alignment horizontal="left"/>
    </xf>
    <xf numFmtId="186" fontId="59" fillId="2" borderId="16" xfId="0" applyNumberFormat="1" applyFont="1" applyFill="1" applyBorder="1" applyAlignment="1">
      <alignment horizontal="left"/>
    </xf>
    <xf numFmtId="2" fontId="21" fillId="0" borderId="1" xfId="0" applyNumberFormat="1" applyFont="1" applyFill="1" applyBorder="1" applyAlignment="1">
      <alignment horizontal="left" vertical="top"/>
    </xf>
    <xf numFmtId="0" fontId="21" fillId="0" borderId="1" xfId="0" applyFont="1" applyFill="1" applyBorder="1" applyAlignment="1">
      <alignment horizontal="left" vertical="top"/>
    </xf>
    <xf numFmtId="0" fontId="67" fillId="0" borderId="14" xfId="0" applyFont="1" applyFill="1" applyBorder="1" applyAlignment="1">
      <alignment horizontal="left" vertical="center"/>
    </xf>
    <xf numFmtId="0" fontId="67" fillId="0" borderId="29" xfId="0" applyFont="1" applyFill="1" applyBorder="1" applyAlignment="1">
      <alignment horizontal="left" vertical="center"/>
    </xf>
    <xf numFmtId="0" fontId="0" fillId="0" borderId="0" xfId="0" applyAlignment="1">
      <alignment horizontal="justify" vertical="top" wrapText="1"/>
    </xf>
    <xf numFmtId="0" fontId="18" fillId="0" borderId="1" xfId="0" applyFont="1" applyBorder="1" applyAlignment="1">
      <alignment horizontal="center" vertical="center"/>
    </xf>
    <xf numFmtId="0" fontId="18" fillId="4" borderId="1" xfId="0" applyFont="1" applyFill="1" applyBorder="1" applyAlignment="1">
      <alignment horizontal="center" vertical="center"/>
    </xf>
    <xf numFmtId="0" fontId="40" fillId="0" borderId="1" xfId="0" applyFont="1" applyBorder="1" applyAlignment="1">
      <alignment horizontal="center" vertical="center"/>
    </xf>
    <xf numFmtId="0" fontId="40" fillId="4" borderId="1" xfId="0" applyFont="1" applyFill="1" applyBorder="1" applyAlignment="1">
      <alignment horizontal="center" vertical="center"/>
    </xf>
    <xf numFmtId="0" fontId="18" fillId="4" borderId="2"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 xfId="0" applyFont="1" applyFill="1" applyBorder="1" applyAlignment="1">
      <alignment horizontal="center" vertical="center"/>
    </xf>
    <xf numFmtId="0" fontId="18" fillId="3" borderId="1" xfId="0" applyFont="1" applyFill="1" applyBorder="1" applyAlignment="1">
      <alignment horizontal="center" vertical="center"/>
    </xf>
    <xf numFmtId="0" fontId="22" fillId="0" borderId="2" xfId="0" applyFont="1" applyBorder="1" applyAlignment="1">
      <alignment horizontal="center"/>
    </xf>
    <xf numFmtId="0" fontId="22" fillId="0" borderId="8" xfId="0" applyFont="1" applyBorder="1" applyAlignment="1">
      <alignment horizontal="center"/>
    </xf>
    <xf numFmtId="0" fontId="10" fillId="0" borderId="9" xfId="2" applyNumberFormat="1" applyFont="1" applyFill="1" applyBorder="1" applyAlignment="1">
      <alignment horizontal="center" vertical="center" wrapText="1"/>
    </xf>
    <xf numFmtId="0" fontId="10" fillId="0" borderId="10" xfId="2" applyNumberFormat="1" applyFont="1" applyFill="1" applyBorder="1" applyAlignment="1">
      <alignment horizontal="center" vertical="center" wrapText="1"/>
    </xf>
    <xf numFmtId="0" fontId="11" fillId="0" borderId="9" xfId="2" applyNumberFormat="1" applyFont="1" applyFill="1" applyBorder="1" applyAlignment="1">
      <alignment horizontal="center" vertical="center" wrapText="1"/>
    </xf>
    <xf numFmtId="0" fontId="11" fillId="0" borderId="10" xfId="2" applyNumberFormat="1" applyFont="1" applyFill="1" applyBorder="1" applyAlignment="1">
      <alignment horizontal="center" vertical="center" wrapText="1"/>
    </xf>
    <xf numFmtId="49" fontId="10" fillId="0" borderId="5" xfId="2" applyNumberFormat="1" applyFont="1" applyFill="1" applyBorder="1" applyAlignment="1">
      <alignment horizontal="center" vertical="center" wrapText="1"/>
    </xf>
    <xf numFmtId="49" fontId="30" fillId="0" borderId="10" xfId="12" applyNumberFormat="1" applyBorder="1"/>
    <xf numFmtId="49" fontId="11" fillId="0" borderId="5" xfId="2" applyNumberFormat="1" applyFont="1" applyFill="1" applyBorder="1" applyAlignment="1">
      <alignment horizontal="center" vertical="center" wrapText="1"/>
    </xf>
    <xf numFmtId="0" fontId="10" fillId="0" borderId="5" xfId="2" applyFont="1" applyFill="1" applyBorder="1" applyAlignment="1">
      <alignment horizontal="center" vertical="center" wrapText="1"/>
    </xf>
    <xf numFmtId="0" fontId="30" fillId="0" borderId="10" xfId="14" applyBorder="1"/>
    <xf numFmtId="0" fontId="11" fillId="0" borderId="5" xfId="2" applyFont="1" applyFill="1" applyBorder="1" applyAlignment="1">
      <alignment horizontal="center" vertical="center" wrapText="1"/>
    </xf>
    <xf numFmtId="0" fontId="4" fillId="0" borderId="1" xfId="3" applyFont="1" applyBorder="1" applyAlignment="1">
      <alignment horizontal="center"/>
    </xf>
    <xf numFmtId="0" fontId="3" fillId="0" borderId="1" xfId="3" applyBorder="1" applyAlignment="1">
      <alignment horizontal="left"/>
    </xf>
    <xf numFmtId="0" fontId="72" fillId="0" borderId="0" xfId="3" applyFont="1" applyAlignment="1">
      <alignment horizontal="center"/>
    </xf>
    <xf numFmtId="0" fontId="72" fillId="0" borderId="27" xfId="3" applyFont="1" applyBorder="1" applyAlignment="1">
      <alignment horizontal="center" vertical="center"/>
    </xf>
    <xf numFmtId="0" fontId="72" fillId="0" borderId="28" xfId="3" applyFont="1" applyBorder="1" applyAlignment="1">
      <alignment horizontal="center" vertical="center"/>
    </xf>
    <xf numFmtId="0" fontId="72" fillId="0" borderId="23" xfId="3" applyFont="1" applyBorder="1" applyAlignment="1">
      <alignment horizontal="center" vertical="center"/>
    </xf>
    <xf numFmtId="0" fontId="72" fillId="0" borderId="4" xfId="3" applyFont="1" applyBorder="1" applyAlignment="1">
      <alignment horizontal="center" vertical="center"/>
    </xf>
    <xf numFmtId="0" fontId="72" fillId="0" borderId="3" xfId="3" applyFont="1" applyBorder="1" applyAlignment="1">
      <alignment horizontal="center" vertical="center"/>
    </xf>
    <xf numFmtId="0" fontId="72" fillId="0" borderId="22" xfId="3" applyFont="1" applyBorder="1" applyAlignment="1">
      <alignment horizontal="center" vertical="center"/>
    </xf>
    <xf numFmtId="0" fontId="77" fillId="5" borderId="1" xfId="3" applyFont="1" applyFill="1" applyBorder="1" applyAlignment="1">
      <alignment horizontal="left"/>
    </xf>
    <xf numFmtId="0" fontId="3" fillId="5" borderId="1" xfId="3" applyFill="1" applyBorder="1" applyAlignment="1">
      <alignment horizontal="left"/>
    </xf>
    <xf numFmtId="0" fontId="77" fillId="5" borderId="2" xfId="3" applyFont="1" applyFill="1" applyBorder="1" applyAlignment="1">
      <alignment horizontal="left"/>
    </xf>
    <xf numFmtId="0" fontId="77" fillId="5" borderId="6" xfId="3" applyFont="1" applyFill="1" applyBorder="1" applyAlignment="1">
      <alignment horizontal="left"/>
    </xf>
    <xf numFmtId="0" fontId="77" fillId="5" borderId="8" xfId="3" applyFont="1" applyFill="1" applyBorder="1" applyAlignment="1">
      <alignment horizontal="left"/>
    </xf>
    <xf numFmtId="0" fontId="4" fillId="0" borderId="2" xfId="3" applyFont="1" applyBorder="1" applyAlignment="1">
      <alignment horizontal="left"/>
    </xf>
    <xf numFmtId="0" fontId="4" fillId="0" borderId="6" xfId="3" applyFont="1" applyBorder="1" applyAlignment="1">
      <alignment horizontal="left"/>
    </xf>
    <xf numFmtId="0" fontId="4" fillId="0" borderId="8" xfId="3" applyFont="1" applyBorder="1" applyAlignment="1">
      <alignment horizontal="left"/>
    </xf>
    <xf numFmtId="0" fontId="72" fillId="0" borderId="2" xfId="3" applyFont="1" applyBorder="1" applyAlignment="1">
      <alignment horizontal="left"/>
    </xf>
    <xf numFmtId="0" fontId="72" fillId="0" borderId="6" xfId="3" applyFont="1" applyBorder="1" applyAlignment="1">
      <alignment horizontal="left"/>
    </xf>
    <xf numFmtId="0" fontId="72" fillId="0" borderId="8" xfId="3" applyFont="1" applyBorder="1" applyAlignment="1">
      <alignment horizontal="left"/>
    </xf>
    <xf numFmtId="0" fontId="72" fillId="0" borderId="2" xfId="3" applyFont="1" applyBorder="1" applyAlignment="1">
      <alignment horizontal="center"/>
    </xf>
    <xf numFmtId="0" fontId="72" fillId="0" borderId="6" xfId="3" applyFont="1" applyBorder="1" applyAlignment="1">
      <alignment horizontal="center"/>
    </xf>
    <xf numFmtId="0" fontId="72" fillId="0" borderId="8" xfId="3" applyFont="1" applyBorder="1" applyAlignment="1">
      <alignment horizontal="center"/>
    </xf>
    <xf numFmtId="0" fontId="4" fillId="0" borderId="2" xfId="3" applyFont="1" applyBorder="1" applyAlignment="1">
      <alignment horizontal="center"/>
    </xf>
    <xf numFmtId="0" fontId="4" fillId="0" borderId="6" xfId="3" applyFont="1" applyBorder="1" applyAlignment="1">
      <alignment horizontal="center"/>
    </xf>
    <xf numFmtId="0" fontId="4" fillId="0" borderId="8" xfId="3" applyFont="1" applyBorder="1" applyAlignment="1">
      <alignment horizontal="center"/>
    </xf>
    <xf numFmtId="0" fontId="72" fillId="0" borderId="2" xfId="3" applyFont="1" applyBorder="1" applyAlignment="1"/>
    <xf numFmtId="0" fontId="72" fillId="0" borderId="6" xfId="3" applyFont="1" applyBorder="1" applyAlignment="1"/>
    <xf numFmtId="0" fontId="72" fillId="0" borderId="8" xfId="3" applyFont="1" applyBorder="1" applyAlignment="1"/>
    <xf numFmtId="0" fontId="66" fillId="0" borderId="0" xfId="3" applyFont="1" applyAlignment="1">
      <alignment horizontal="right"/>
    </xf>
    <xf numFmtId="0" fontId="4" fillId="0" borderId="2" xfId="3" applyFont="1" applyBorder="1" applyAlignment="1">
      <alignment horizontal="left" vertical="center"/>
    </xf>
    <xf numFmtId="0" fontId="4" fillId="0" borderId="6" xfId="3" applyFont="1" applyBorder="1" applyAlignment="1">
      <alignment horizontal="left" vertical="center"/>
    </xf>
    <xf numFmtId="0" fontId="4" fillId="0" borderId="8" xfId="3" applyFont="1" applyBorder="1" applyAlignment="1">
      <alignment horizontal="left" vertical="center"/>
    </xf>
    <xf numFmtId="0" fontId="4" fillId="0" borderId="2" xfId="3" applyFont="1" applyBorder="1" applyAlignment="1">
      <alignment horizontal="center" vertical="center"/>
    </xf>
    <xf numFmtId="0" fontId="4" fillId="0" borderId="6" xfId="3" applyFont="1" applyBorder="1" applyAlignment="1">
      <alignment horizontal="center" vertical="center"/>
    </xf>
    <xf numFmtId="0" fontId="4" fillId="0" borderId="8" xfId="3" applyFont="1" applyBorder="1" applyAlignment="1">
      <alignment horizontal="center" vertical="center"/>
    </xf>
    <xf numFmtId="0" fontId="3" fillId="5" borderId="1" xfId="5" applyFill="1" applyBorder="1" applyAlignment="1">
      <alignment horizontal="left"/>
    </xf>
    <xf numFmtId="0" fontId="3" fillId="0" borderId="1" xfId="5" applyBorder="1" applyAlignment="1">
      <alignment horizontal="left"/>
    </xf>
    <xf numFmtId="0" fontId="77" fillId="5" borderId="2" xfId="5" applyFont="1" applyFill="1" applyBorder="1" applyAlignment="1">
      <alignment horizontal="left"/>
    </xf>
    <xf numFmtId="0" fontId="77" fillId="5" borderId="6" xfId="5" applyFont="1" applyFill="1" applyBorder="1" applyAlignment="1">
      <alignment horizontal="left"/>
    </xf>
    <xf numFmtId="0" fontId="77" fillId="5" borderId="8" xfId="5" applyFont="1" applyFill="1" applyBorder="1" applyAlignment="1">
      <alignment horizontal="left"/>
    </xf>
    <xf numFmtId="0" fontId="77" fillId="5" borderId="1" xfId="5" applyFont="1" applyFill="1" applyBorder="1" applyAlignment="1">
      <alignment horizontal="left"/>
    </xf>
    <xf numFmtId="0" fontId="4" fillId="0" borderId="2" xfId="5" applyFont="1" applyBorder="1" applyAlignment="1">
      <alignment horizontal="left"/>
    </xf>
    <xf numFmtId="0" fontId="4" fillId="0" borderId="6" xfId="5" applyFont="1" applyBorder="1" applyAlignment="1">
      <alignment horizontal="left"/>
    </xf>
    <xf numFmtId="0" fontId="4" fillId="0" borderId="8" xfId="5" applyFont="1" applyBorder="1" applyAlignment="1">
      <alignment horizontal="left"/>
    </xf>
    <xf numFmtId="0" fontId="72" fillId="0" borderId="2" xfId="5" applyFont="1" applyBorder="1" applyAlignment="1"/>
    <xf numFmtId="0" fontId="72" fillId="0" borderId="6" xfId="5" applyFont="1" applyBorder="1" applyAlignment="1"/>
    <xf numFmtId="0" fontId="72" fillId="0" borderId="8" xfId="5" applyFont="1" applyBorder="1" applyAlignment="1"/>
    <xf numFmtId="0" fontId="72" fillId="0" borderId="2" xfId="5" applyFont="1" applyBorder="1" applyAlignment="1">
      <alignment horizontal="left"/>
    </xf>
    <xf numFmtId="0" fontId="72" fillId="0" borderId="6" xfId="5" applyFont="1" applyBorder="1" applyAlignment="1">
      <alignment horizontal="left"/>
    </xf>
    <xf numFmtId="0" fontId="72" fillId="0" borderId="8" xfId="5" applyFont="1" applyBorder="1" applyAlignment="1">
      <alignment horizontal="left"/>
    </xf>
    <xf numFmtId="0" fontId="72" fillId="0" borderId="0" xfId="5" applyFont="1" applyAlignment="1">
      <alignment horizontal="center"/>
    </xf>
    <xf numFmtId="0" fontId="72" fillId="0" borderId="27" xfId="5" applyFont="1" applyBorder="1" applyAlignment="1">
      <alignment horizontal="center" vertical="center"/>
    </xf>
    <xf numFmtId="0" fontId="72" fillId="0" borderId="28" xfId="5" applyFont="1" applyBorder="1" applyAlignment="1">
      <alignment horizontal="center" vertical="center"/>
    </xf>
    <xf numFmtId="0" fontId="72" fillId="0" borderId="23" xfId="5" applyFont="1" applyBorder="1" applyAlignment="1">
      <alignment horizontal="center" vertical="center"/>
    </xf>
    <xf numFmtId="0" fontId="72" fillId="0" borderId="4" xfId="5" applyFont="1" applyBorder="1" applyAlignment="1">
      <alignment horizontal="center" vertical="center"/>
    </xf>
    <xf numFmtId="0" fontId="72" fillId="0" borderId="3" xfId="5" applyFont="1" applyBorder="1" applyAlignment="1">
      <alignment horizontal="center" vertical="center"/>
    </xf>
    <xf numFmtId="0" fontId="72" fillId="0" borderId="22" xfId="5" applyFont="1" applyBorder="1" applyAlignment="1">
      <alignment horizontal="center" vertical="center"/>
    </xf>
    <xf numFmtId="0" fontId="4" fillId="0" borderId="2" xfId="5" applyFont="1" applyBorder="1" applyAlignment="1">
      <alignment horizontal="center"/>
    </xf>
    <xf numFmtId="0" fontId="4" fillId="0" borderId="6" xfId="5" applyFont="1" applyBorder="1" applyAlignment="1">
      <alignment horizontal="center"/>
    </xf>
    <xf numFmtId="0" fontId="4" fillId="0" borderId="8" xfId="5" applyFont="1" applyBorder="1" applyAlignment="1">
      <alignment horizontal="center"/>
    </xf>
    <xf numFmtId="0" fontId="66" fillId="0" borderId="0" xfId="5" applyFont="1" applyAlignment="1">
      <alignment horizontal="right"/>
    </xf>
    <xf numFmtId="0" fontId="4" fillId="0" borderId="2" xfId="5" applyFont="1" applyBorder="1" applyAlignment="1">
      <alignment horizontal="left" vertical="center"/>
    </xf>
    <xf numFmtId="0" fontId="4" fillId="0" borderId="6" xfId="5" applyFont="1" applyBorder="1" applyAlignment="1">
      <alignment horizontal="left" vertical="center"/>
    </xf>
    <xf numFmtId="0" fontId="4" fillId="0" borderId="8" xfId="5" applyFont="1" applyBorder="1" applyAlignment="1">
      <alignment horizontal="left" vertical="center"/>
    </xf>
    <xf numFmtId="0" fontId="4" fillId="0" borderId="2" xfId="5" applyFont="1" applyBorder="1" applyAlignment="1">
      <alignment horizontal="center" vertical="center"/>
    </xf>
    <xf numFmtId="0" fontId="4" fillId="0" borderId="6" xfId="5" applyFont="1" applyBorder="1" applyAlignment="1">
      <alignment horizontal="center" vertical="center"/>
    </xf>
    <xf numFmtId="0" fontId="4" fillId="0" borderId="8" xfId="5" applyFont="1" applyBorder="1" applyAlignment="1">
      <alignment horizontal="center" vertical="center"/>
    </xf>
    <xf numFmtId="0" fontId="72" fillId="0" borderId="2" xfId="5" applyFont="1" applyBorder="1" applyAlignment="1">
      <alignment horizontal="center"/>
    </xf>
    <xf numFmtId="0" fontId="72" fillId="0" borderId="6" xfId="5" applyFont="1" applyBorder="1" applyAlignment="1">
      <alignment horizontal="center"/>
    </xf>
    <xf numFmtId="0" fontId="72" fillId="0" borderId="8" xfId="5" applyFont="1" applyBorder="1" applyAlignment="1">
      <alignment horizontal="center"/>
    </xf>
    <xf numFmtId="0" fontId="4" fillId="0" borderId="1" xfId="5" applyFont="1" applyBorder="1" applyAlignment="1">
      <alignment horizontal="center"/>
    </xf>
    <xf numFmtId="0" fontId="4" fillId="0" borderId="2" xfId="15" applyFont="1" applyBorder="1" applyAlignment="1">
      <alignment horizontal="left"/>
    </xf>
    <xf numFmtId="0" fontId="4" fillId="0" borderId="6" xfId="15" applyFont="1" applyBorder="1" applyAlignment="1">
      <alignment horizontal="left"/>
    </xf>
    <xf numFmtId="0" fontId="4" fillId="0" borderId="8" xfId="15" applyFont="1" applyBorder="1" applyAlignment="1">
      <alignment horizontal="left"/>
    </xf>
    <xf numFmtId="0" fontId="4" fillId="0" borderId="1" xfId="15" applyFont="1" applyBorder="1" applyAlignment="1">
      <alignment horizontal="center"/>
    </xf>
    <xf numFmtId="0" fontId="3" fillId="0" borderId="1" xfId="15" applyBorder="1" applyAlignment="1">
      <alignment horizontal="left"/>
    </xf>
    <xf numFmtId="0" fontId="77" fillId="5" borderId="1" xfId="15" applyFont="1" applyFill="1" applyBorder="1" applyAlignment="1">
      <alignment horizontal="left"/>
    </xf>
    <xf numFmtId="0" fontId="77" fillId="5" borderId="2" xfId="15" applyFont="1" applyFill="1" applyBorder="1" applyAlignment="1">
      <alignment horizontal="left"/>
    </xf>
    <xf numFmtId="0" fontId="77" fillId="5" borderId="6" xfId="15" applyFont="1" applyFill="1" applyBorder="1" applyAlignment="1">
      <alignment horizontal="left"/>
    </xf>
    <xf numFmtId="0" fontId="77" fillId="5" borderId="8" xfId="15" applyFont="1" applyFill="1" applyBorder="1" applyAlignment="1">
      <alignment horizontal="left"/>
    </xf>
    <xf numFmtId="0" fontId="3" fillId="5" borderId="1" xfId="15" applyFill="1" applyBorder="1" applyAlignment="1">
      <alignment horizontal="left"/>
    </xf>
    <xf numFmtId="0" fontId="72" fillId="0" borderId="27" xfId="15" applyFont="1" applyBorder="1" applyAlignment="1">
      <alignment horizontal="center" vertical="center"/>
    </xf>
    <xf numFmtId="0" fontId="72" fillId="0" borderId="28" xfId="15" applyFont="1" applyBorder="1" applyAlignment="1">
      <alignment horizontal="center" vertical="center"/>
    </xf>
    <xf numFmtId="0" fontId="72" fillId="0" borderId="23" xfId="15" applyFont="1" applyBorder="1" applyAlignment="1">
      <alignment horizontal="center" vertical="center"/>
    </xf>
    <xf numFmtId="0" fontId="72" fillId="0" borderId="4" xfId="15" applyFont="1" applyBorder="1" applyAlignment="1">
      <alignment horizontal="center" vertical="center"/>
    </xf>
    <xf numFmtId="0" fontId="72" fillId="0" borderId="3" xfId="15" applyFont="1" applyBorder="1" applyAlignment="1">
      <alignment horizontal="center" vertical="center"/>
    </xf>
    <xf numFmtId="0" fontId="72" fillId="0" borderId="22" xfId="15" applyFont="1" applyBorder="1" applyAlignment="1">
      <alignment horizontal="center" vertical="center"/>
    </xf>
    <xf numFmtId="0" fontId="72" fillId="0" borderId="0" xfId="15" applyFont="1" applyAlignment="1">
      <alignment horizontal="center"/>
    </xf>
    <xf numFmtId="0" fontId="72" fillId="0" borderId="2" xfId="15" applyFont="1" applyBorder="1" applyAlignment="1">
      <alignment horizontal="left"/>
    </xf>
    <xf numFmtId="0" fontId="72" fillId="0" borderId="6" xfId="15" applyFont="1" applyBorder="1" applyAlignment="1">
      <alignment horizontal="left"/>
    </xf>
    <xf numFmtId="0" fontId="72" fillId="0" borderId="8" xfId="15" applyFont="1" applyBorder="1" applyAlignment="1">
      <alignment horizontal="left"/>
    </xf>
    <xf numFmtId="0" fontId="72" fillId="0" borderId="2" xfId="15" applyFont="1" applyBorder="1" applyAlignment="1">
      <alignment horizontal="center"/>
    </xf>
    <xf numFmtId="0" fontId="72" fillId="0" borderId="6" xfId="15" applyFont="1" applyBorder="1" applyAlignment="1">
      <alignment horizontal="center"/>
    </xf>
    <xf numFmtId="0" fontId="72" fillId="0" borderId="8" xfId="15" applyFont="1" applyBorder="1" applyAlignment="1">
      <alignment horizontal="center"/>
    </xf>
    <xf numFmtId="0" fontId="72" fillId="0" borderId="2" xfId="15" applyFont="1" applyBorder="1" applyAlignment="1"/>
    <xf numFmtId="0" fontId="72" fillId="0" borderId="6" xfId="15" applyFont="1" applyBorder="1" applyAlignment="1"/>
    <xf numFmtId="0" fontId="72" fillId="0" borderId="8" xfId="15" applyFont="1" applyBorder="1" applyAlignment="1"/>
    <xf numFmtId="0" fontId="4" fillId="0" borderId="2" xfId="15" applyFont="1" applyBorder="1" applyAlignment="1">
      <alignment horizontal="center"/>
    </xf>
    <xf numFmtId="0" fontId="4" fillId="0" borderId="6" xfId="15" applyFont="1" applyBorder="1" applyAlignment="1">
      <alignment horizontal="center"/>
    </xf>
    <xf numFmtId="0" fontId="4" fillId="0" borderId="8" xfId="15" applyFont="1" applyBorder="1" applyAlignment="1">
      <alignment horizontal="center"/>
    </xf>
    <xf numFmtId="0" fontId="66" fillId="0" borderId="0" xfId="15" applyFont="1" applyAlignment="1">
      <alignment horizontal="right"/>
    </xf>
    <xf numFmtId="0" fontId="4" fillId="0" borderId="2" xfId="15" applyFont="1" applyBorder="1" applyAlignment="1">
      <alignment horizontal="left" vertical="center"/>
    </xf>
    <xf numFmtId="0" fontId="4" fillId="0" borderId="6" xfId="15" applyFont="1" applyBorder="1" applyAlignment="1">
      <alignment horizontal="left" vertical="center"/>
    </xf>
    <xf numFmtId="0" fontId="4" fillId="0" borderId="8" xfId="15" applyFont="1" applyBorder="1" applyAlignment="1">
      <alignment horizontal="left" vertical="center"/>
    </xf>
    <xf numFmtId="0" fontId="4" fillId="0" borderId="2" xfId="15" applyFont="1" applyBorder="1" applyAlignment="1">
      <alignment horizontal="center" vertical="center"/>
    </xf>
    <xf numFmtId="0" fontId="4" fillId="0" borderId="6" xfId="15" applyFont="1" applyBorder="1" applyAlignment="1">
      <alignment horizontal="center" vertical="center"/>
    </xf>
    <xf numFmtId="0" fontId="4" fillId="0" borderId="8" xfId="15" applyFont="1" applyBorder="1" applyAlignment="1">
      <alignment horizontal="center" vertical="center"/>
    </xf>
    <xf numFmtId="0" fontId="4" fillId="0" borderId="2" xfId="16" applyFont="1" applyBorder="1" applyAlignment="1">
      <alignment horizontal="left"/>
    </xf>
    <xf numFmtId="0" fontId="4" fillId="0" borderId="6" xfId="16" applyFont="1" applyBorder="1" applyAlignment="1">
      <alignment horizontal="left"/>
    </xf>
    <xf numFmtId="0" fontId="4" fillId="0" borderId="8" xfId="16" applyFont="1" applyBorder="1" applyAlignment="1">
      <alignment horizontal="left"/>
    </xf>
    <xf numFmtId="0" fontId="4" fillId="0" borderId="1" xfId="16" applyFont="1" applyBorder="1" applyAlignment="1">
      <alignment horizontal="center"/>
    </xf>
    <xf numFmtId="0" fontId="3" fillId="0" borderId="1" xfId="16" applyBorder="1" applyAlignment="1">
      <alignment horizontal="left"/>
    </xf>
    <xf numFmtId="0" fontId="77" fillId="5" borderId="1" xfId="16" applyFont="1" applyFill="1" applyBorder="1" applyAlignment="1">
      <alignment horizontal="left"/>
    </xf>
    <xf numFmtId="0" fontId="77" fillId="5" borderId="2" xfId="16" applyFont="1" applyFill="1" applyBorder="1" applyAlignment="1">
      <alignment horizontal="left"/>
    </xf>
    <xf numFmtId="0" fontId="77" fillId="5" borderId="6" xfId="16" applyFont="1" applyFill="1" applyBorder="1" applyAlignment="1">
      <alignment horizontal="left"/>
    </xf>
    <xf numFmtId="0" fontId="77" fillId="5" borderId="8" xfId="16" applyFont="1" applyFill="1" applyBorder="1" applyAlignment="1">
      <alignment horizontal="left"/>
    </xf>
    <xf numFmtId="0" fontId="3" fillId="5" borderId="1" xfId="16" applyFill="1" applyBorder="1" applyAlignment="1">
      <alignment horizontal="left"/>
    </xf>
    <xf numFmtId="0" fontId="72" fillId="0" borderId="27" xfId="16" applyFont="1" applyBorder="1" applyAlignment="1">
      <alignment horizontal="center" vertical="center"/>
    </xf>
    <xf numFmtId="0" fontId="72" fillId="0" borderId="28" xfId="16" applyFont="1" applyBorder="1" applyAlignment="1">
      <alignment horizontal="center" vertical="center"/>
    </xf>
    <xf numFmtId="0" fontId="72" fillId="0" borderId="23" xfId="16" applyFont="1" applyBorder="1" applyAlignment="1">
      <alignment horizontal="center" vertical="center"/>
    </xf>
    <xf numFmtId="0" fontId="72" fillId="0" borderId="4" xfId="16" applyFont="1" applyBorder="1" applyAlignment="1">
      <alignment horizontal="center" vertical="center"/>
    </xf>
    <xf numFmtId="0" fontId="72" fillId="0" borderId="3" xfId="16" applyFont="1" applyBorder="1" applyAlignment="1">
      <alignment horizontal="center" vertical="center"/>
    </xf>
    <xf numFmtId="0" fontId="72" fillId="0" borderId="22" xfId="16" applyFont="1" applyBorder="1" applyAlignment="1">
      <alignment horizontal="center" vertical="center"/>
    </xf>
    <xf numFmtId="0" fontId="72" fillId="0" borderId="0" xfId="16" applyFont="1" applyAlignment="1">
      <alignment horizontal="center"/>
    </xf>
    <xf numFmtId="0" fontId="72" fillId="0" borderId="2" xfId="16" applyFont="1" applyBorder="1" applyAlignment="1">
      <alignment horizontal="left"/>
    </xf>
    <xf numFmtId="0" fontId="72" fillId="0" borderId="6" xfId="16" applyFont="1" applyBorder="1" applyAlignment="1">
      <alignment horizontal="left"/>
    </xf>
    <xf numFmtId="0" fontId="72" fillId="0" borderId="8" xfId="16" applyFont="1" applyBorder="1" applyAlignment="1">
      <alignment horizontal="left"/>
    </xf>
    <xf numFmtId="0" fontId="72" fillId="0" borderId="2" xfId="16" applyFont="1" applyBorder="1" applyAlignment="1">
      <alignment horizontal="center"/>
    </xf>
    <xf numFmtId="0" fontId="72" fillId="0" borderId="6" xfId="16" applyFont="1" applyBorder="1" applyAlignment="1">
      <alignment horizontal="center"/>
    </xf>
    <xf numFmtId="0" fontId="72" fillId="0" borderId="8" xfId="16" applyFont="1" applyBorder="1" applyAlignment="1">
      <alignment horizontal="center"/>
    </xf>
    <xf numFmtId="0" fontId="72" fillId="0" borderId="2" xfId="16" applyFont="1" applyBorder="1" applyAlignment="1"/>
    <xf numFmtId="0" fontId="72" fillId="0" borderId="6" xfId="16" applyFont="1" applyBorder="1" applyAlignment="1"/>
    <xf numFmtId="0" fontId="72" fillId="0" borderId="8" xfId="16" applyFont="1" applyBorder="1" applyAlignment="1"/>
    <xf numFmtId="0" fontId="4" fillId="0" borderId="2" xfId="16" applyFont="1" applyBorder="1" applyAlignment="1">
      <alignment horizontal="center"/>
    </xf>
    <xf numFmtId="0" fontId="4" fillId="0" borderId="6" xfId="16" applyFont="1" applyBorder="1" applyAlignment="1">
      <alignment horizontal="center"/>
    </xf>
    <xf numFmtId="0" fontId="4" fillId="0" borderId="8" xfId="16" applyFont="1" applyBorder="1" applyAlignment="1">
      <alignment horizontal="center"/>
    </xf>
    <xf numFmtId="0" fontId="66" fillId="0" borderId="0" xfId="16" applyFont="1" applyAlignment="1">
      <alignment horizontal="right"/>
    </xf>
    <xf numFmtId="0" fontId="4" fillId="0" borderId="2" xfId="16" applyFont="1" applyBorder="1" applyAlignment="1">
      <alignment horizontal="left" vertical="center"/>
    </xf>
    <xf numFmtId="0" fontId="4" fillId="0" borderId="6" xfId="16" applyFont="1" applyBorder="1" applyAlignment="1">
      <alignment horizontal="left" vertical="center"/>
    </xf>
    <xf numFmtId="0" fontId="4" fillId="0" borderId="8" xfId="16" applyFont="1" applyBorder="1" applyAlignment="1">
      <alignment horizontal="left" vertical="center"/>
    </xf>
    <xf numFmtId="0" fontId="4" fillId="0" borderId="2" xfId="16" applyFont="1" applyBorder="1" applyAlignment="1">
      <alignment horizontal="center" vertical="center"/>
    </xf>
    <xf numFmtId="0" fontId="4" fillId="0" borderId="6" xfId="16" applyFont="1" applyBorder="1" applyAlignment="1">
      <alignment horizontal="center" vertical="center"/>
    </xf>
    <xf numFmtId="0" fontId="4" fillId="0" borderId="8" xfId="16" applyFont="1" applyBorder="1" applyAlignment="1">
      <alignment horizontal="center" vertical="center"/>
    </xf>
    <xf numFmtId="0" fontId="4" fillId="0" borderId="2" xfId="17" applyFont="1" applyBorder="1" applyAlignment="1">
      <alignment horizontal="left"/>
    </xf>
    <xf numFmtId="0" fontId="4" fillId="0" borderId="6" xfId="17" applyFont="1" applyBorder="1" applyAlignment="1">
      <alignment horizontal="left"/>
    </xf>
    <xf numFmtId="0" fontId="4" fillId="0" borderId="8" xfId="17" applyFont="1" applyBorder="1" applyAlignment="1">
      <alignment horizontal="left"/>
    </xf>
    <xf numFmtId="0" fontId="4" fillId="0" borderId="1" xfId="17" applyFont="1" applyBorder="1" applyAlignment="1">
      <alignment horizontal="center"/>
    </xf>
    <xf numFmtId="0" fontId="3" fillId="0" borderId="1" xfId="17" applyBorder="1" applyAlignment="1">
      <alignment horizontal="left"/>
    </xf>
    <xf numFmtId="0" fontId="77" fillId="5" borderId="1" xfId="17" applyFont="1" applyFill="1" applyBorder="1" applyAlignment="1">
      <alignment horizontal="left"/>
    </xf>
    <xf numFmtId="0" fontId="77" fillId="5" borderId="2" xfId="17" applyFont="1" applyFill="1" applyBorder="1" applyAlignment="1">
      <alignment horizontal="left"/>
    </xf>
    <xf numFmtId="0" fontId="77" fillId="5" borderId="6" xfId="17" applyFont="1" applyFill="1" applyBorder="1" applyAlignment="1">
      <alignment horizontal="left"/>
    </xf>
    <xf numFmtId="0" fontId="77" fillId="5" borderId="8" xfId="17" applyFont="1" applyFill="1" applyBorder="1" applyAlignment="1">
      <alignment horizontal="left"/>
    </xf>
    <xf numFmtId="0" fontId="3" fillId="5" borderId="1" xfId="17" applyFill="1" applyBorder="1" applyAlignment="1">
      <alignment horizontal="left"/>
    </xf>
    <xf numFmtId="0" fontId="72" fillId="0" borderId="27" xfId="17" applyFont="1" applyBorder="1" applyAlignment="1">
      <alignment horizontal="center" vertical="center"/>
    </xf>
    <xf numFmtId="0" fontId="72" fillId="0" borderId="28" xfId="17" applyFont="1" applyBorder="1" applyAlignment="1">
      <alignment horizontal="center" vertical="center"/>
    </xf>
    <xf numFmtId="0" fontId="72" fillId="0" borderId="23" xfId="17" applyFont="1" applyBorder="1" applyAlignment="1">
      <alignment horizontal="center" vertical="center"/>
    </xf>
    <xf numFmtId="0" fontId="72" fillId="0" borderId="4" xfId="17" applyFont="1" applyBorder="1" applyAlignment="1">
      <alignment horizontal="center" vertical="center"/>
    </xf>
    <xf numFmtId="0" fontId="72" fillId="0" borderId="3" xfId="17" applyFont="1" applyBorder="1" applyAlignment="1">
      <alignment horizontal="center" vertical="center"/>
    </xf>
    <xf numFmtId="0" fontId="72" fillId="0" borderId="22" xfId="17" applyFont="1" applyBorder="1" applyAlignment="1">
      <alignment horizontal="center" vertical="center"/>
    </xf>
    <xf numFmtId="0" fontId="72" fillId="0" borderId="0" xfId="17" applyFont="1" applyAlignment="1">
      <alignment horizontal="center"/>
    </xf>
    <xf numFmtId="0" fontId="72" fillId="0" borderId="2" xfId="17" applyFont="1" applyBorder="1" applyAlignment="1">
      <alignment horizontal="left"/>
    </xf>
    <xf numFmtId="0" fontId="72" fillId="0" borderId="6" xfId="17" applyFont="1" applyBorder="1" applyAlignment="1">
      <alignment horizontal="left"/>
    </xf>
    <xf numFmtId="0" fontId="72" fillId="0" borderId="8" xfId="17" applyFont="1" applyBorder="1" applyAlignment="1">
      <alignment horizontal="left"/>
    </xf>
    <xf numFmtId="0" fontId="72" fillId="0" borderId="2" xfId="17" applyFont="1" applyBorder="1" applyAlignment="1">
      <alignment horizontal="center"/>
    </xf>
    <xf numFmtId="0" fontId="72" fillId="0" borderId="6" xfId="17" applyFont="1" applyBorder="1" applyAlignment="1">
      <alignment horizontal="center"/>
    </xf>
    <xf numFmtId="0" fontId="72" fillId="0" borderId="8" xfId="17" applyFont="1" applyBorder="1" applyAlignment="1">
      <alignment horizontal="center"/>
    </xf>
    <xf numFmtId="0" fontId="72" fillId="0" borderId="2" xfId="17" applyFont="1" applyBorder="1" applyAlignment="1"/>
    <xf numFmtId="0" fontId="72" fillId="0" borderId="6" xfId="17" applyFont="1" applyBorder="1" applyAlignment="1"/>
    <xf numFmtId="0" fontId="72" fillId="0" borderId="8" xfId="17" applyFont="1" applyBorder="1" applyAlignment="1"/>
    <xf numFmtId="0" fontId="4" fillId="0" borderId="2" xfId="17" applyFont="1" applyBorder="1" applyAlignment="1">
      <alignment horizontal="center"/>
    </xf>
    <xf numFmtId="0" fontId="4" fillId="0" borderId="6" xfId="17" applyFont="1" applyBorder="1" applyAlignment="1">
      <alignment horizontal="center"/>
    </xf>
    <xf numFmtId="0" fontId="4" fillId="0" borderId="8" xfId="17" applyFont="1" applyBorder="1" applyAlignment="1">
      <alignment horizontal="center"/>
    </xf>
    <xf numFmtId="0" fontId="66" fillId="0" borderId="0" xfId="17" applyFont="1" applyAlignment="1">
      <alignment horizontal="right"/>
    </xf>
    <xf numFmtId="0" fontId="4" fillId="0" borderId="2" xfId="17" applyFont="1" applyBorder="1" applyAlignment="1">
      <alignment horizontal="left" vertical="center"/>
    </xf>
    <xf numFmtId="0" fontId="4" fillId="0" borderId="6" xfId="17" applyFont="1" applyBorder="1" applyAlignment="1">
      <alignment horizontal="left" vertical="center"/>
    </xf>
    <xf numFmtId="0" fontId="4" fillId="0" borderId="8" xfId="17" applyFont="1" applyBorder="1" applyAlignment="1">
      <alignment horizontal="left" vertical="center"/>
    </xf>
    <xf numFmtId="0" fontId="4" fillId="0" borderId="2" xfId="17" applyFont="1" applyBorder="1" applyAlignment="1">
      <alignment horizontal="center" vertical="center"/>
    </xf>
    <xf numFmtId="0" fontId="4" fillId="0" borderId="6" xfId="17" applyFont="1" applyBorder="1" applyAlignment="1">
      <alignment horizontal="center" vertical="center"/>
    </xf>
    <xf numFmtId="0" fontId="4" fillId="0" borderId="8" xfId="17" applyFont="1" applyBorder="1" applyAlignment="1">
      <alignment horizontal="center" vertical="center"/>
    </xf>
    <xf numFmtId="0" fontId="77" fillId="5" borderId="1" xfId="0" applyFont="1" applyFill="1" applyBorder="1" applyAlignment="1">
      <alignment horizontal="left"/>
    </xf>
    <xf numFmtId="0" fontId="0" fillId="5" borderId="1" xfId="0" applyFill="1" applyBorder="1" applyAlignment="1">
      <alignment horizontal="left"/>
    </xf>
    <xf numFmtId="0" fontId="0" fillId="0" borderId="1" xfId="0" applyBorder="1" applyAlignment="1">
      <alignment horizontal="left"/>
    </xf>
    <xf numFmtId="0" fontId="77" fillId="5" borderId="2" xfId="0" applyFont="1" applyFill="1" applyBorder="1" applyAlignment="1">
      <alignment horizontal="left"/>
    </xf>
    <xf numFmtId="0" fontId="77" fillId="5" borderId="6" xfId="0" applyFont="1" applyFill="1" applyBorder="1" applyAlignment="1">
      <alignment horizontal="left"/>
    </xf>
    <xf numFmtId="0" fontId="77" fillId="5" borderId="8" xfId="0" applyFont="1" applyFill="1" applyBorder="1" applyAlignment="1">
      <alignment horizontal="left"/>
    </xf>
    <xf numFmtId="0" fontId="72" fillId="0" borderId="0" xfId="0" applyFont="1" applyAlignment="1">
      <alignment horizontal="center"/>
    </xf>
    <xf numFmtId="0" fontId="72" fillId="0" borderId="27" xfId="0" applyFont="1" applyBorder="1" applyAlignment="1">
      <alignment horizontal="center" vertical="center"/>
    </xf>
    <xf numFmtId="0" fontId="72" fillId="0" borderId="28" xfId="0" applyFont="1" applyBorder="1" applyAlignment="1">
      <alignment horizontal="center" vertical="center"/>
    </xf>
    <xf numFmtId="0" fontId="72" fillId="0" borderId="23" xfId="0" applyFont="1" applyBorder="1" applyAlignment="1">
      <alignment horizontal="center" vertical="center"/>
    </xf>
    <xf numFmtId="0" fontId="72" fillId="0" borderId="4" xfId="0" applyFont="1" applyBorder="1" applyAlignment="1">
      <alignment horizontal="center" vertical="center"/>
    </xf>
    <xf numFmtId="0" fontId="72" fillId="0" borderId="3" xfId="0" applyFont="1" applyBorder="1" applyAlignment="1">
      <alignment horizontal="center" vertical="center"/>
    </xf>
    <xf numFmtId="0" fontId="72" fillId="0" borderId="22" xfId="0" applyFont="1" applyBorder="1" applyAlignment="1">
      <alignment horizontal="center" vertical="center"/>
    </xf>
    <xf numFmtId="0" fontId="4" fillId="0" borderId="2" xfId="0" applyFont="1" applyBorder="1" applyAlignment="1">
      <alignment horizontal="left"/>
    </xf>
    <xf numFmtId="0" fontId="4" fillId="0" borderId="6" xfId="0" applyFont="1" applyBorder="1" applyAlignment="1">
      <alignment horizontal="left"/>
    </xf>
    <xf numFmtId="0" fontId="4" fillId="0" borderId="8" xfId="0" applyFont="1" applyBorder="1" applyAlignment="1">
      <alignment horizontal="left"/>
    </xf>
    <xf numFmtId="0" fontId="4" fillId="0" borderId="1" xfId="0" applyFont="1" applyBorder="1" applyAlignment="1">
      <alignment horizontal="center"/>
    </xf>
    <xf numFmtId="0" fontId="4" fillId="0" borderId="2" xfId="0" applyFont="1" applyBorder="1" applyAlignment="1">
      <alignment horizontal="center"/>
    </xf>
    <xf numFmtId="0" fontId="4" fillId="0" borderId="6" xfId="0" applyFont="1" applyBorder="1" applyAlignment="1">
      <alignment horizontal="center"/>
    </xf>
    <xf numFmtId="0" fontId="4" fillId="0" borderId="8" xfId="0" applyFont="1" applyBorder="1" applyAlignment="1">
      <alignment horizontal="center"/>
    </xf>
    <xf numFmtId="0" fontId="72" fillId="0" borderId="2" xfId="0" applyFont="1" applyBorder="1" applyAlignment="1">
      <alignment horizontal="left"/>
    </xf>
    <xf numFmtId="0" fontId="72" fillId="0" borderId="6" xfId="0" applyFont="1" applyBorder="1" applyAlignment="1">
      <alignment horizontal="left"/>
    </xf>
    <xf numFmtId="0" fontId="72" fillId="0" borderId="8" xfId="0" applyFont="1" applyBorder="1" applyAlignment="1">
      <alignment horizontal="left"/>
    </xf>
    <xf numFmtId="0" fontId="72" fillId="0" borderId="2" xfId="0" applyFont="1" applyBorder="1" applyAlignment="1">
      <alignment horizontal="center"/>
    </xf>
    <xf numFmtId="0" fontId="72" fillId="0" borderId="6" xfId="0" applyFont="1" applyBorder="1" applyAlignment="1">
      <alignment horizontal="center"/>
    </xf>
    <xf numFmtId="0" fontId="72" fillId="0" borderId="8" xfId="0" applyFont="1" applyBorder="1" applyAlignment="1">
      <alignment horizontal="center"/>
    </xf>
    <xf numFmtId="0" fontId="72" fillId="0" borderId="2" xfId="0" applyFont="1" applyBorder="1" applyAlignment="1"/>
    <xf numFmtId="0" fontId="72" fillId="0" borderId="6" xfId="0" applyFont="1" applyBorder="1" applyAlignment="1"/>
    <xf numFmtId="0" fontId="72" fillId="0" borderId="8" xfId="0" applyFont="1" applyBorder="1" applyAlignment="1"/>
    <xf numFmtId="0" fontId="66" fillId="0" borderId="0" xfId="0" applyFont="1" applyAlignment="1">
      <alignment horizontal="right"/>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8" xfId="0" applyFont="1" applyBorder="1" applyAlignment="1">
      <alignment horizontal="left"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66" fillId="0" borderId="0" xfId="7" applyFont="1" applyAlignment="1">
      <alignment horizontal="right"/>
    </xf>
    <xf numFmtId="0" fontId="4" fillId="0" borderId="2" xfId="7" applyFont="1" applyBorder="1" applyAlignment="1">
      <alignment horizontal="left"/>
    </xf>
    <xf numFmtId="0" fontId="4" fillId="0" borderId="6" xfId="7" applyFont="1" applyBorder="1" applyAlignment="1">
      <alignment horizontal="left"/>
    </xf>
    <xf numFmtId="0" fontId="4" fillId="0" borderId="8" xfId="7" applyFont="1" applyBorder="1" applyAlignment="1">
      <alignment horizontal="left"/>
    </xf>
    <xf numFmtId="0" fontId="4" fillId="0" borderId="2" xfId="7" applyFont="1" applyBorder="1" applyAlignment="1">
      <alignment horizontal="center"/>
    </xf>
    <xf numFmtId="0" fontId="4" fillId="0" borderId="6" xfId="7" applyFont="1" applyBorder="1" applyAlignment="1">
      <alignment horizontal="center"/>
    </xf>
    <xf numFmtId="0" fontId="4" fillId="0" borderId="8" xfId="7" applyFont="1" applyBorder="1" applyAlignment="1">
      <alignment horizontal="center"/>
    </xf>
    <xf numFmtId="0" fontId="72" fillId="0" borderId="2" xfId="7" applyFont="1" applyBorder="1" applyAlignment="1">
      <alignment horizontal="left"/>
    </xf>
    <xf numFmtId="0" fontId="72" fillId="0" borderId="6" xfId="7" applyFont="1" applyBorder="1" applyAlignment="1">
      <alignment horizontal="left"/>
    </xf>
    <xf numFmtId="0" fontId="72" fillId="0" borderId="8" xfId="7" applyFont="1" applyBorder="1" applyAlignment="1">
      <alignment horizontal="left"/>
    </xf>
    <xf numFmtId="0" fontId="4" fillId="0" borderId="2" xfId="7" applyFont="1" applyBorder="1" applyAlignment="1">
      <alignment horizontal="left" vertical="center"/>
    </xf>
    <xf numFmtId="0" fontId="4" fillId="0" borderId="6" xfId="7" applyFont="1" applyBorder="1" applyAlignment="1">
      <alignment horizontal="left" vertical="center"/>
    </xf>
    <xf numFmtId="0" fontId="4" fillId="0" borderId="8" xfId="7" applyFont="1" applyBorder="1" applyAlignment="1">
      <alignment horizontal="left" vertical="center"/>
    </xf>
    <xf numFmtId="0" fontId="4" fillId="0" borderId="2" xfId="7" applyFont="1" applyBorder="1" applyAlignment="1">
      <alignment horizontal="center" vertical="center"/>
    </xf>
    <xf numFmtId="0" fontId="4" fillId="0" borderId="6" xfId="7" applyFont="1" applyBorder="1" applyAlignment="1">
      <alignment horizontal="center" vertical="center"/>
    </xf>
    <xf numFmtId="0" fontId="4" fillId="0" borderId="8" xfId="7" applyFont="1" applyBorder="1" applyAlignment="1">
      <alignment horizontal="center" vertical="center"/>
    </xf>
    <xf numFmtId="0" fontId="72" fillId="0" borderId="2" xfId="7" applyFont="1" applyBorder="1" applyAlignment="1"/>
    <xf numFmtId="0" fontId="72" fillId="0" borderId="6" xfId="7" applyFont="1" applyBorder="1" applyAlignment="1"/>
    <xf numFmtId="0" fontId="72" fillId="0" borderId="8" xfId="7" applyFont="1" applyBorder="1" applyAlignment="1"/>
    <xf numFmtId="0" fontId="72" fillId="0" borderId="2" xfId="7" applyFont="1" applyBorder="1" applyAlignment="1">
      <alignment horizontal="center"/>
    </xf>
    <xf numFmtId="0" fontId="72" fillId="0" borderId="6" xfId="7" applyFont="1" applyBorder="1" applyAlignment="1">
      <alignment horizontal="center"/>
    </xf>
    <xf numFmtId="0" fontId="72" fillId="0" borderId="8" xfId="7" applyFont="1" applyBorder="1" applyAlignment="1">
      <alignment horizontal="center"/>
    </xf>
    <xf numFmtId="0" fontId="77" fillId="5" borderId="1" xfId="7" applyFont="1" applyFill="1" applyBorder="1" applyAlignment="1">
      <alignment horizontal="left"/>
    </xf>
    <xf numFmtId="0" fontId="77" fillId="5" borderId="2" xfId="7" applyFont="1" applyFill="1" applyBorder="1" applyAlignment="1">
      <alignment horizontal="left"/>
    </xf>
    <xf numFmtId="0" fontId="77" fillId="5" borderId="6" xfId="7" applyFont="1" applyFill="1" applyBorder="1" applyAlignment="1">
      <alignment horizontal="left"/>
    </xf>
    <xf numFmtId="0" fontId="77" fillId="5" borderId="8" xfId="7" applyFont="1" applyFill="1" applyBorder="1" applyAlignment="1">
      <alignment horizontal="left"/>
    </xf>
    <xf numFmtId="0" fontId="3" fillId="5" borderId="1" xfId="7" applyFill="1" applyBorder="1" applyAlignment="1">
      <alignment horizontal="left"/>
    </xf>
    <xf numFmtId="0" fontId="72" fillId="0" borderId="27" xfId="7" applyFont="1" applyBorder="1" applyAlignment="1">
      <alignment horizontal="center" vertical="center"/>
    </xf>
    <xf numFmtId="0" fontId="72" fillId="0" borderId="28" xfId="7" applyFont="1" applyBorder="1" applyAlignment="1">
      <alignment horizontal="center" vertical="center"/>
    </xf>
    <xf numFmtId="0" fontId="72" fillId="0" borderId="23" xfId="7" applyFont="1" applyBorder="1" applyAlignment="1">
      <alignment horizontal="center" vertical="center"/>
    </xf>
    <xf numFmtId="0" fontId="72" fillId="0" borderId="4" xfId="7" applyFont="1" applyBorder="1" applyAlignment="1">
      <alignment horizontal="center" vertical="center"/>
    </xf>
    <xf numFmtId="0" fontId="72" fillId="0" borderId="3" xfId="7" applyFont="1" applyBorder="1" applyAlignment="1">
      <alignment horizontal="center" vertical="center"/>
    </xf>
    <xf numFmtId="0" fontId="72" fillId="0" borderId="22" xfId="7" applyFont="1" applyBorder="1" applyAlignment="1">
      <alignment horizontal="center" vertical="center"/>
    </xf>
    <xf numFmtId="0" fontId="4" fillId="0" borderId="1" xfId="7" applyFont="1" applyBorder="1" applyAlignment="1">
      <alignment horizontal="center"/>
    </xf>
    <xf numFmtId="0" fontId="72" fillId="0" borderId="0" xfId="7" applyFont="1" applyAlignment="1">
      <alignment horizontal="center"/>
    </xf>
    <xf numFmtId="0" fontId="3" fillId="0" borderId="1" xfId="7" applyBorder="1" applyAlignment="1">
      <alignment horizontal="left"/>
    </xf>
    <xf numFmtId="0" fontId="3" fillId="5" borderId="1" xfId="19" applyFill="1" applyBorder="1" applyAlignment="1">
      <alignment horizontal="left"/>
    </xf>
    <xf numFmtId="0" fontId="77" fillId="5" borderId="1" xfId="19" applyFont="1" applyFill="1" applyBorder="1" applyAlignment="1">
      <alignment horizontal="left"/>
    </xf>
    <xf numFmtId="0" fontId="77" fillId="5" borderId="2" xfId="19" applyFont="1" applyFill="1" applyBorder="1" applyAlignment="1">
      <alignment horizontal="left"/>
    </xf>
    <xf numFmtId="0" fontId="77" fillId="5" borderId="6" xfId="19" applyFont="1" applyFill="1" applyBorder="1" applyAlignment="1">
      <alignment horizontal="left"/>
    </xf>
    <xf numFmtId="0" fontId="77" fillId="5" borderId="8" xfId="19" applyFont="1" applyFill="1" applyBorder="1" applyAlignment="1">
      <alignment horizontal="left"/>
    </xf>
    <xf numFmtId="0" fontId="3" fillId="0" borderId="1" xfId="19" applyBorder="1" applyAlignment="1">
      <alignment horizontal="left"/>
    </xf>
    <xf numFmtId="0" fontId="72" fillId="0" borderId="27" xfId="19" applyFont="1" applyBorder="1" applyAlignment="1">
      <alignment horizontal="center" vertical="center"/>
    </xf>
    <xf numFmtId="0" fontId="72" fillId="0" borderId="4" xfId="19" applyFont="1" applyBorder="1" applyAlignment="1">
      <alignment horizontal="center" vertical="center"/>
    </xf>
    <xf numFmtId="0" fontId="4" fillId="0" borderId="2" xfId="19" applyFont="1" applyBorder="1" applyAlignment="1">
      <alignment horizontal="left"/>
    </xf>
    <xf numFmtId="0" fontId="4" fillId="0" borderId="6" xfId="19" applyFont="1" applyBorder="1" applyAlignment="1">
      <alignment horizontal="left"/>
    </xf>
    <xf numFmtId="0" fontId="4" fillId="0" borderId="8" xfId="19" applyFont="1" applyBorder="1" applyAlignment="1">
      <alignment horizontal="left"/>
    </xf>
    <xf numFmtId="0" fontId="4" fillId="0" borderId="1" xfId="19" applyFont="1" applyBorder="1" applyAlignment="1">
      <alignment horizontal="center"/>
    </xf>
    <xf numFmtId="0" fontId="72" fillId="0" borderId="0" xfId="19" applyFont="1" applyAlignment="1">
      <alignment horizontal="center"/>
    </xf>
    <xf numFmtId="0" fontId="4" fillId="0" borderId="2" xfId="19" applyFont="1" applyBorder="1" applyAlignment="1">
      <alignment horizontal="center"/>
    </xf>
    <xf numFmtId="0" fontId="4" fillId="0" borderId="6" xfId="19" applyFont="1" applyBorder="1" applyAlignment="1">
      <alignment horizontal="center"/>
    </xf>
    <xf numFmtId="0" fontId="4" fillId="0" borderId="8" xfId="19" applyFont="1" applyBorder="1" applyAlignment="1">
      <alignment horizontal="center"/>
    </xf>
    <xf numFmtId="0" fontId="66" fillId="0" borderId="0" xfId="19" applyFont="1" applyAlignment="1">
      <alignment horizontal="right"/>
    </xf>
    <xf numFmtId="0" fontId="4" fillId="0" borderId="2" xfId="19" applyFont="1" applyBorder="1" applyAlignment="1">
      <alignment horizontal="left" vertical="center"/>
    </xf>
    <xf numFmtId="0" fontId="4" fillId="0" borderId="6" xfId="19" applyFont="1" applyBorder="1" applyAlignment="1">
      <alignment horizontal="left" vertical="center"/>
    </xf>
    <xf numFmtId="0" fontId="4" fillId="0" borderId="8" xfId="19" applyFont="1" applyBorder="1" applyAlignment="1">
      <alignment horizontal="left" vertical="center"/>
    </xf>
    <xf numFmtId="0" fontId="4" fillId="0" borderId="2" xfId="19" applyFont="1" applyBorder="1" applyAlignment="1">
      <alignment horizontal="center" vertical="center"/>
    </xf>
    <xf numFmtId="0" fontId="4" fillId="0" borderId="6" xfId="19" applyFont="1" applyBorder="1" applyAlignment="1">
      <alignment horizontal="center" vertical="center"/>
    </xf>
    <xf numFmtId="0" fontId="4" fillId="0" borderId="8" xfId="19" applyFont="1" applyBorder="1" applyAlignment="1">
      <alignment horizontal="center" vertical="center"/>
    </xf>
    <xf numFmtId="0" fontId="72" fillId="0" borderId="2" xfId="19" applyFont="1" applyBorder="1" applyAlignment="1">
      <alignment horizontal="left"/>
    </xf>
    <xf numFmtId="0" fontId="72" fillId="0" borderId="6" xfId="19" applyFont="1" applyBorder="1" applyAlignment="1">
      <alignment horizontal="left"/>
    </xf>
    <xf numFmtId="0" fontId="72" fillId="0" borderId="8" xfId="19" applyFont="1" applyBorder="1" applyAlignment="1">
      <alignment horizontal="left"/>
    </xf>
    <xf numFmtId="0" fontId="72" fillId="0" borderId="2" xfId="19" applyFont="1" applyBorder="1" applyAlignment="1">
      <alignment horizontal="center"/>
    </xf>
    <xf numFmtId="0" fontId="72" fillId="0" borderId="6" xfId="19" applyFont="1" applyBorder="1" applyAlignment="1">
      <alignment horizontal="center"/>
    </xf>
    <xf numFmtId="0" fontId="72" fillId="0" borderId="8" xfId="19" applyFont="1" applyBorder="1" applyAlignment="1">
      <alignment horizontal="center"/>
    </xf>
    <xf numFmtId="0" fontId="72" fillId="0" borderId="28" xfId="19" applyFont="1" applyBorder="1" applyAlignment="1">
      <alignment horizontal="center" vertical="center"/>
    </xf>
    <xf numFmtId="0" fontId="72" fillId="0" borderId="23" xfId="19" applyFont="1" applyBorder="1" applyAlignment="1">
      <alignment horizontal="center" vertical="center"/>
    </xf>
    <xf numFmtId="0" fontId="72" fillId="0" borderId="3" xfId="19" applyFont="1" applyBorder="1" applyAlignment="1">
      <alignment horizontal="center" vertical="center"/>
    </xf>
    <xf numFmtId="0" fontId="72" fillId="0" borderId="22" xfId="19" applyFont="1" applyBorder="1" applyAlignment="1">
      <alignment horizontal="center" vertical="center"/>
    </xf>
    <xf numFmtId="0" fontId="72" fillId="0" borderId="2" xfId="19" applyFont="1" applyBorder="1" applyAlignment="1"/>
    <xf numFmtId="0" fontId="72" fillId="0" borderId="6" xfId="19" applyFont="1" applyBorder="1" applyAlignment="1"/>
    <xf numFmtId="0" fontId="72" fillId="0" borderId="8" xfId="19" applyFont="1" applyBorder="1" applyAlignment="1"/>
    <xf numFmtId="0" fontId="4" fillId="0" borderId="2" xfId="23" applyFont="1" applyBorder="1" applyAlignment="1">
      <alignment horizontal="left"/>
    </xf>
    <xf numFmtId="0" fontId="4" fillId="0" borderId="6" xfId="23" applyFont="1" applyBorder="1" applyAlignment="1">
      <alignment horizontal="left"/>
    </xf>
    <xf numFmtId="0" fontId="4" fillId="0" borderId="8" xfId="23" applyFont="1" applyBorder="1" applyAlignment="1">
      <alignment horizontal="left"/>
    </xf>
    <xf numFmtId="0" fontId="4" fillId="0" borderId="1" xfId="23" applyFont="1" applyBorder="1" applyAlignment="1">
      <alignment horizontal="center"/>
    </xf>
    <xf numFmtId="0" fontId="66" fillId="0" borderId="0" xfId="23" applyFont="1" applyAlignment="1">
      <alignment horizontal="right"/>
    </xf>
    <xf numFmtId="0" fontId="4" fillId="0" borderId="2" xfId="23" applyFont="1" applyBorder="1" applyAlignment="1">
      <alignment horizontal="center"/>
    </xf>
    <xf numFmtId="0" fontId="4" fillId="0" borderId="6" xfId="23" applyFont="1" applyBorder="1" applyAlignment="1">
      <alignment horizontal="center"/>
    </xf>
    <xf numFmtId="0" fontId="4" fillId="0" borderId="8" xfId="23" applyFont="1" applyBorder="1" applyAlignment="1">
      <alignment horizontal="center"/>
    </xf>
    <xf numFmtId="0" fontId="72" fillId="0" borderId="2" xfId="23" applyFont="1" applyBorder="1" applyAlignment="1">
      <alignment horizontal="left"/>
    </xf>
    <xf numFmtId="0" fontId="72" fillId="0" borderId="6" xfId="23" applyFont="1" applyBorder="1" applyAlignment="1">
      <alignment horizontal="left"/>
    </xf>
    <xf numFmtId="0" fontId="72" fillId="0" borderId="8" xfId="23" applyFont="1" applyBorder="1" applyAlignment="1">
      <alignment horizontal="left"/>
    </xf>
    <xf numFmtId="0" fontId="4" fillId="0" borderId="2" xfId="23" applyFont="1" applyBorder="1" applyAlignment="1">
      <alignment horizontal="left" vertical="center"/>
    </xf>
    <xf numFmtId="0" fontId="4" fillId="0" borderId="6" xfId="23" applyFont="1" applyBorder="1" applyAlignment="1">
      <alignment horizontal="left" vertical="center"/>
    </xf>
    <xf numFmtId="0" fontId="4" fillId="0" borderId="8" xfId="23" applyFont="1" applyBorder="1" applyAlignment="1">
      <alignment horizontal="left" vertical="center"/>
    </xf>
    <xf numFmtId="0" fontId="4" fillId="0" borderId="2" xfId="23" applyFont="1" applyBorder="1" applyAlignment="1">
      <alignment horizontal="center" vertical="center"/>
    </xf>
    <xf numFmtId="0" fontId="4" fillId="0" borderId="6" xfId="23" applyFont="1" applyBorder="1" applyAlignment="1">
      <alignment horizontal="center" vertical="center"/>
    </xf>
    <xf numFmtId="0" fontId="4" fillId="0" borderId="8" xfId="23" applyFont="1" applyBorder="1" applyAlignment="1">
      <alignment horizontal="center" vertical="center"/>
    </xf>
    <xf numFmtId="0" fontId="72" fillId="0" borderId="2" xfId="23" applyFont="1" applyBorder="1" applyAlignment="1">
      <alignment horizontal="center"/>
    </xf>
    <xf numFmtId="0" fontId="72" fillId="0" borderId="6" xfId="23" applyFont="1" applyBorder="1" applyAlignment="1">
      <alignment horizontal="center"/>
    </xf>
    <xf numFmtId="0" fontId="72" fillId="0" borderId="8" xfId="23" applyFont="1" applyBorder="1" applyAlignment="1">
      <alignment horizontal="center"/>
    </xf>
    <xf numFmtId="0" fontId="77" fillId="5" borderId="1" xfId="23" applyFont="1" applyFill="1" applyBorder="1" applyAlignment="1">
      <alignment horizontal="left"/>
    </xf>
    <xf numFmtId="0" fontId="77" fillId="5" borderId="2" xfId="23" applyFont="1" applyFill="1" applyBorder="1" applyAlignment="1">
      <alignment horizontal="left"/>
    </xf>
    <xf numFmtId="0" fontId="77" fillId="5" borderId="6" xfId="23" applyFont="1" applyFill="1" applyBorder="1" applyAlignment="1">
      <alignment horizontal="left"/>
    </xf>
    <xf numFmtId="0" fontId="77" fillId="5" borderId="8" xfId="23" applyFont="1" applyFill="1" applyBorder="1" applyAlignment="1">
      <alignment horizontal="left"/>
    </xf>
    <xf numFmtId="0" fontId="3" fillId="5" borderId="1" xfId="23" applyFill="1" applyBorder="1" applyAlignment="1">
      <alignment horizontal="left"/>
    </xf>
    <xf numFmtId="0" fontId="3" fillId="0" borderId="1" xfId="23" applyBorder="1" applyAlignment="1">
      <alignment horizontal="left"/>
    </xf>
    <xf numFmtId="0" fontId="72" fillId="0" borderId="0" xfId="23" applyFont="1" applyAlignment="1">
      <alignment horizontal="center"/>
    </xf>
    <xf numFmtId="0" fontId="72" fillId="0" borderId="27" xfId="23" applyFont="1" applyBorder="1" applyAlignment="1">
      <alignment horizontal="center" vertical="center"/>
    </xf>
    <xf numFmtId="0" fontId="72" fillId="0" borderId="28" xfId="23" applyFont="1" applyBorder="1" applyAlignment="1">
      <alignment horizontal="center" vertical="center"/>
    </xf>
    <xf numFmtId="0" fontId="72" fillId="0" borderId="23" xfId="23" applyFont="1" applyBorder="1" applyAlignment="1">
      <alignment horizontal="center" vertical="center"/>
    </xf>
    <xf numFmtId="0" fontId="72" fillId="0" borderId="4" xfId="23" applyFont="1" applyBorder="1" applyAlignment="1">
      <alignment horizontal="center" vertical="center"/>
    </xf>
    <xf numFmtId="0" fontId="72" fillId="0" borderId="3" xfId="23" applyFont="1" applyBorder="1" applyAlignment="1">
      <alignment horizontal="center" vertical="center"/>
    </xf>
    <xf numFmtId="0" fontId="72" fillId="0" borderId="22" xfId="23" applyFont="1" applyBorder="1" applyAlignment="1">
      <alignment horizontal="center" vertical="center"/>
    </xf>
    <xf numFmtId="0" fontId="72" fillId="0" borderId="2" xfId="23" applyFont="1" applyBorder="1" applyAlignment="1"/>
    <xf numFmtId="0" fontId="72" fillId="0" borderId="6" xfId="23" applyFont="1" applyBorder="1" applyAlignment="1"/>
    <xf numFmtId="0" fontId="72" fillId="0" borderId="8" xfId="23" applyFont="1" applyBorder="1" applyAlignment="1"/>
    <xf numFmtId="49" fontId="30" fillId="0" borderId="10" xfId="13" applyNumberFormat="1" applyBorder="1"/>
    <xf numFmtId="0" fontId="3" fillId="0" borderId="1" xfId="21" applyBorder="1" applyAlignment="1">
      <alignment horizontal="left"/>
    </xf>
    <xf numFmtId="0" fontId="4" fillId="0" borderId="2" xfId="21" applyFont="1" applyBorder="1" applyAlignment="1">
      <alignment horizontal="left"/>
    </xf>
    <xf numFmtId="0" fontId="4" fillId="0" borderId="6" xfId="21" applyFont="1" applyBorder="1" applyAlignment="1">
      <alignment horizontal="left"/>
    </xf>
    <xf numFmtId="0" fontId="4" fillId="0" borderId="8" xfId="21" applyFont="1" applyBorder="1" applyAlignment="1">
      <alignment horizontal="left"/>
    </xf>
    <xf numFmtId="0" fontId="72" fillId="0" borderId="0" xfId="21" applyFont="1" applyAlignment="1">
      <alignment horizontal="center"/>
    </xf>
    <xf numFmtId="0" fontId="4" fillId="0" borderId="2" xfId="21" applyFont="1" applyBorder="1" applyAlignment="1">
      <alignment horizontal="center"/>
    </xf>
    <xf numFmtId="0" fontId="4" fillId="0" borderId="6" xfId="21" applyFont="1" applyBorder="1" applyAlignment="1">
      <alignment horizontal="center"/>
    </xf>
    <xf numFmtId="0" fontId="4" fillId="0" borderId="8" xfId="21" applyFont="1" applyBorder="1" applyAlignment="1">
      <alignment horizontal="center"/>
    </xf>
    <xf numFmtId="0" fontId="4" fillId="0" borderId="1" xfId="21" applyFont="1" applyBorder="1" applyAlignment="1">
      <alignment horizontal="center"/>
    </xf>
    <xf numFmtId="0" fontId="72" fillId="0" borderId="2" xfId="21" applyFont="1" applyBorder="1" applyAlignment="1">
      <alignment horizontal="center"/>
    </xf>
    <xf numFmtId="0" fontId="72" fillId="0" borderId="6" xfId="21" applyFont="1" applyBorder="1" applyAlignment="1">
      <alignment horizontal="center"/>
    </xf>
    <xf numFmtId="0" fontId="72" fillId="0" borderId="8" xfId="21" applyFont="1" applyBorder="1" applyAlignment="1">
      <alignment horizontal="center"/>
    </xf>
    <xf numFmtId="0" fontId="72" fillId="0" borderId="2" xfId="21" applyFont="1" applyBorder="1" applyAlignment="1">
      <alignment horizontal="left"/>
    </xf>
    <xf numFmtId="0" fontId="72" fillId="0" borderId="6" xfId="21" applyFont="1" applyBorder="1" applyAlignment="1">
      <alignment horizontal="left"/>
    </xf>
    <xf numFmtId="0" fontId="72" fillId="0" borderId="8" xfId="21" applyFont="1" applyBorder="1" applyAlignment="1">
      <alignment horizontal="left"/>
    </xf>
    <xf numFmtId="0" fontId="72" fillId="0" borderId="27" xfId="21" applyFont="1" applyBorder="1" applyAlignment="1">
      <alignment horizontal="center" vertical="center"/>
    </xf>
    <xf numFmtId="0" fontId="72" fillId="0" borderId="28" xfId="21" applyFont="1" applyBorder="1" applyAlignment="1">
      <alignment horizontal="center" vertical="center"/>
    </xf>
    <xf numFmtId="0" fontId="72" fillId="0" borderId="23" xfId="21" applyFont="1" applyBorder="1" applyAlignment="1">
      <alignment horizontal="center" vertical="center"/>
    </xf>
    <xf numFmtId="0" fontId="72" fillId="0" borderId="4" xfId="21" applyFont="1" applyBorder="1" applyAlignment="1">
      <alignment horizontal="center" vertical="center"/>
    </xf>
    <xf numFmtId="0" fontId="72" fillId="0" borderId="3" xfId="21" applyFont="1" applyBorder="1" applyAlignment="1">
      <alignment horizontal="center" vertical="center"/>
    </xf>
    <xf numFmtId="0" fontId="72" fillId="0" borderId="22" xfId="21" applyFont="1" applyBorder="1" applyAlignment="1">
      <alignment horizontal="center" vertical="center"/>
    </xf>
    <xf numFmtId="0" fontId="77" fillId="5" borderId="1" xfId="21" applyFont="1" applyFill="1" applyBorder="1" applyAlignment="1">
      <alignment horizontal="left"/>
    </xf>
    <xf numFmtId="0" fontId="77" fillId="5" borderId="2" xfId="21" applyFont="1" applyFill="1" applyBorder="1" applyAlignment="1">
      <alignment horizontal="left"/>
    </xf>
    <xf numFmtId="0" fontId="77" fillId="5" borderId="6" xfId="21" applyFont="1" applyFill="1" applyBorder="1" applyAlignment="1">
      <alignment horizontal="left"/>
    </xf>
    <xf numFmtId="0" fontId="77" fillId="5" borderId="8" xfId="21" applyFont="1" applyFill="1" applyBorder="1" applyAlignment="1">
      <alignment horizontal="left"/>
    </xf>
    <xf numFmtId="0" fontId="3" fillId="5" borderId="1" xfId="21" applyFill="1" applyBorder="1" applyAlignment="1">
      <alignment horizontal="left"/>
    </xf>
    <xf numFmtId="0" fontId="72" fillId="0" borderId="2" xfId="21" applyFont="1" applyBorder="1" applyAlignment="1"/>
    <xf numFmtId="0" fontId="72" fillId="0" borderId="6" xfId="21" applyFont="1" applyBorder="1" applyAlignment="1"/>
    <xf numFmtId="0" fontId="72" fillId="0" borderId="8" xfId="21" applyFont="1" applyBorder="1" applyAlignment="1"/>
    <xf numFmtId="0" fontId="66" fillId="0" borderId="0" xfId="21" applyFont="1" applyAlignment="1">
      <alignment horizontal="right"/>
    </xf>
    <xf numFmtId="0" fontId="4" fillId="0" borderId="2" xfId="21" applyFont="1" applyBorder="1" applyAlignment="1">
      <alignment horizontal="left" vertical="center"/>
    </xf>
    <xf numFmtId="0" fontId="4" fillId="0" borderId="6" xfId="21" applyFont="1" applyBorder="1" applyAlignment="1">
      <alignment horizontal="left" vertical="center"/>
    </xf>
    <xf numFmtId="0" fontId="4" fillId="0" borderId="8" xfId="21" applyFont="1" applyBorder="1" applyAlignment="1">
      <alignment horizontal="left" vertical="center"/>
    </xf>
    <xf numFmtId="0" fontId="4" fillId="0" borderId="2" xfId="21" applyFont="1" applyBorder="1" applyAlignment="1">
      <alignment horizontal="center" vertical="center"/>
    </xf>
    <xf numFmtId="0" fontId="4" fillId="0" borderId="6" xfId="21" applyFont="1" applyBorder="1" applyAlignment="1">
      <alignment horizontal="center" vertical="center"/>
    </xf>
    <xf numFmtId="0" fontId="4" fillId="0" borderId="8" xfId="21" applyFont="1" applyBorder="1" applyAlignment="1">
      <alignment horizontal="center" vertical="center"/>
    </xf>
    <xf numFmtId="0" fontId="72" fillId="0" borderId="9" xfId="0" applyFont="1" applyBorder="1" applyAlignment="1">
      <alignment horizontal="center" vertical="center"/>
    </xf>
    <xf numFmtId="0" fontId="72" fillId="0" borderId="10" xfId="0" applyFont="1" applyBorder="1" applyAlignment="1">
      <alignment horizontal="center" vertical="center"/>
    </xf>
    <xf numFmtId="0" fontId="72" fillId="2" borderId="2" xfId="0" applyFont="1" applyFill="1" applyBorder="1" applyAlignment="1">
      <alignment horizontal="left" vertical="center"/>
    </xf>
    <xf numFmtId="0" fontId="72" fillId="2" borderId="6" xfId="0" applyFont="1" applyFill="1" applyBorder="1" applyAlignment="1">
      <alignment horizontal="left" vertical="center"/>
    </xf>
    <xf numFmtId="0" fontId="72" fillId="2" borderId="8" xfId="0" applyFont="1" applyFill="1" applyBorder="1" applyAlignment="1">
      <alignment horizontal="left" vertical="center"/>
    </xf>
    <xf numFmtId="0" fontId="0" fillId="2" borderId="1" xfId="0" applyFill="1" applyBorder="1" applyAlignment="1">
      <alignment horizontal="left"/>
    </xf>
    <xf numFmtId="3" fontId="0" fillId="0" borderId="0" xfId="0" applyNumberFormat="1" applyAlignment="1">
      <alignment horizontal="justify" wrapText="1"/>
    </xf>
    <xf numFmtId="3" fontId="0" fillId="0" borderId="0" xfId="0" applyNumberFormat="1" applyAlignment="1">
      <alignment horizontal="center" wrapText="1"/>
    </xf>
    <xf numFmtId="1" fontId="74" fillId="10" borderId="1" xfId="0" applyNumberFormat="1" applyFont="1" applyFill="1" applyBorder="1" applyAlignment="1">
      <alignment horizontal="center" vertical="center" wrapText="1"/>
    </xf>
    <xf numFmtId="3" fontId="74" fillId="3" borderId="1" xfId="0" applyNumberFormat="1" applyFont="1" applyFill="1" applyBorder="1" applyAlignment="1">
      <alignment horizontal="center" vertical="center" wrapText="1"/>
    </xf>
    <xf numFmtId="3" fontId="75" fillId="10" borderId="1" xfId="0" applyNumberFormat="1" applyFont="1" applyFill="1" applyBorder="1" applyAlignment="1">
      <alignment horizontal="center" vertical="center" wrapText="1"/>
    </xf>
    <xf numFmtId="3" fontId="74" fillId="10" borderId="1" xfId="0" applyNumberFormat="1" applyFont="1" applyFill="1" applyBorder="1" applyAlignment="1">
      <alignment horizontal="center" vertical="center" wrapText="1"/>
    </xf>
    <xf numFmtId="0" fontId="15" fillId="6" borderId="30" xfId="0" applyFont="1" applyFill="1" applyBorder="1" applyAlignment="1">
      <alignment horizontal="center" wrapText="1"/>
    </xf>
    <xf numFmtId="0" fontId="15" fillId="6" borderId="31" xfId="0" applyFont="1" applyFill="1" applyBorder="1" applyAlignment="1">
      <alignment horizontal="center" wrapText="1"/>
    </xf>
    <xf numFmtId="0" fontId="15" fillId="6" borderId="32" xfId="0" applyFont="1" applyFill="1" applyBorder="1" applyAlignment="1">
      <alignment horizontal="center" wrapText="1"/>
    </xf>
    <xf numFmtId="0" fontId="15" fillId="6" borderId="16" xfId="0" applyFont="1" applyFill="1" applyBorder="1" applyAlignment="1">
      <alignment horizontal="center" wrapText="1"/>
    </xf>
    <xf numFmtId="0" fontId="15" fillId="6" borderId="0" xfId="0" applyFont="1" applyFill="1" applyBorder="1" applyAlignment="1">
      <alignment horizontal="center" wrapText="1"/>
    </xf>
    <xf numFmtId="0" fontId="15" fillId="6" borderId="12" xfId="0" applyFont="1" applyFill="1" applyBorder="1" applyAlignment="1">
      <alignment horizontal="center" wrapText="1"/>
    </xf>
    <xf numFmtId="1" fontId="72" fillId="10" borderId="1" xfId="4" applyNumberFormat="1" applyFont="1" applyFill="1" applyBorder="1" applyAlignment="1">
      <alignment horizontal="center" vertical="center" wrapText="1"/>
    </xf>
    <xf numFmtId="3" fontId="72" fillId="10" borderId="1" xfId="4" applyNumberFormat="1" applyFont="1" applyFill="1" applyBorder="1" applyAlignment="1">
      <alignment horizontal="left" vertical="center" wrapText="1"/>
    </xf>
    <xf numFmtId="3" fontId="74" fillId="10" borderId="1" xfId="0" applyNumberFormat="1" applyFont="1" applyFill="1" applyBorder="1" applyAlignment="1">
      <alignment horizontal="center"/>
    </xf>
    <xf numFmtId="0" fontId="0" fillId="0" borderId="2"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201" fontId="29" fillId="3" borderId="8" xfId="0" applyNumberFormat="1" applyFont="1" applyFill="1" applyBorder="1" applyAlignment="1">
      <alignment horizontal="center" vertical="center"/>
    </xf>
    <xf numFmtId="201" fontId="29" fillId="3" borderId="1" xfId="0" applyNumberFormat="1" applyFont="1" applyFill="1" applyBorder="1" applyAlignment="1">
      <alignment horizontal="center" vertical="center"/>
    </xf>
    <xf numFmtId="201" fontId="28" fillId="3" borderId="6" xfId="0" applyNumberFormat="1" applyFont="1" applyFill="1" applyBorder="1" applyAlignment="1">
      <alignment horizontal="center" vertical="center" wrapText="1"/>
    </xf>
    <xf numFmtId="201" fontId="28" fillId="3" borderId="8" xfId="0" applyNumberFormat="1" applyFont="1" applyFill="1" applyBorder="1" applyAlignment="1">
      <alignment horizontal="center" vertical="center" wrapText="1"/>
    </xf>
    <xf numFmtId="201" fontId="29" fillId="3" borderId="2" xfId="0" applyNumberFormat="1" applyFont="1" applyFill="1" applyBorder="1" applyAlignment="1">
      <alignment horizontal="center" vertical="center"/>
    </xf>
    <xf numFmtId="201" fontId="56" fillId="0" borderId="9" xfId="2" applyNumberFormat="1" applyFont="1" applyFill="1" applyBorder="1" applyAlignment="1">
      <alignment horizontal="justify" vertical="top" wrapText="1"/>
    </xf>
    <xf numFmtId="201" fontId="56" fillId="0" borderId="5" xfId="2" applyNumberFormat="1" applyFont="1" applyFill="1" applyBorder="1" applyAlignment="1">
      <alignment horizontal="justify" vertical="top" wrapText="1"/>
    </xf>
    <xf numFmtId="201" fontId="56" fillId="0" borderId="10" xfId="2" applyNumberFormat="1" applyFont="1" applyFill="1" applyBorder="1" applyAlignment="1">
      <alignment horizontal="justify" vertical="top" wrapText="1"/>
    </xf>
    <xf numFmtId="201" fontId="28" fillId="3" borderId="2" xfId="0" applyNumberFormat="1" applyFont="1" applyFill="1" applyBorder="1" applyAlignment="1">
      <alignment horizontal="center" vertical="center" wrapText="1"/>
    </xf>
    <xf numFmtId="201" fontId="7" fillId="0" borderId="27" xfId="0" applyNumberFormat="1" applyFont="1" applyBorder="1" applyAlignment="1">
      <alignment horizontal="center" vertical="center" wrapText="1"/>
    </xf>
    <xf numFmtId="201" fontId="7" fillId="0" borderId="28" xfId="0" applyNumberFormat="1" applyFont="1" applyBorder="1" applyAlignment="1">
      <alignment horizontal="center" vertical="center" wrapText="1"/>
    </xf>
    <xf numFmtId="201" fontId="7" fillId="0" borderId="4" xfId="0" applyNumberFormat="1" applyFont="1" applyBorder="1" applyAlignment="1">
      <alignment horizontal="center" vertical="center" wrapText="1"/>
    </xf>
    <xf numFmtId="201" fontId="7" fillId="0" borderId="3" xfId="0" applyNumberFormat="1" applyFont="1" applyBorder="1" applyAlignment="1">
      <alignment horizontal="center" vertical="center" wrapText="1"/>
    </xf>
    <xf numFmtId="201" fontId="15" fillId="0" borderId="27" xfId="0" applyNumberFormat="1" applyFont="1" applyBorder="1" applyAlignment="1">
      <alignment horizontal="left" vertical="center" wrapText="1"/>
    </xf>
    <xf numFmtId="201" fontId="15" fillId="0" borderId="23" xfId="0" applyNumberFormat="1" applyFont="1" applyBorder="1" applyAlignment="1">
      <alignment horizontal="left" vertical="center" wrapText="1"/>
    </xf>
    <xf numFmtId="201" fontId="15" fillId="0" borderId="11" xfId="0" applyNumberFormat="1" applyFont="1" applyBorder="1" applyAlignment="1">
      <alignment horizontal="left" vertical="center" wrapText="1"/>
    </xf>
    <xf numFmtId="201" fontId="15" fillId="0" borderId="7" xfId="0" applyNumberFormat="1" applyFont="1" applyBorder="1" applyAlignment="1">
      <alignment horizontal="left" vertical="center" wrapText="1"/>
    </xf>
    <xf numFmtId="201" fontId="15" fillId="0" borderId="4" xfId="0" applyNumberFormat="1" applyFont="1" applyBorder="1" applyAlignment="1">
      <alignment horizontal="left" vertical="center" wrapText="1"/>
    </xf>
    <xf numFmtId="201" fontId="15" fillId="0" borderId="22" xfId="0" applyNumberFormat="1" applyFont="1" applyBorder="1" applyAlignment="1">
      <alignment horizontal="left" vertical="center" wrapText="1"/>
    </xf>
    <xf numFmtId="201" fontId="15" fillId="0" borderId="0" xfId="0" applyNumberFormat="1" applyFont="1" applyAlignment="1">
      <alignment horizontal="justify" vertical="top" wrapText="1"/>
    </xf>
    <xf numFmtId="201" fontId="52" fillId="0" borderId="2" xfId="0" applyNumberFormat="1" applyFont="1" applyBorder="1" applyAlignment="1">
      <alignment horizontal="center" vertical="center" wrapText="1"/>
    </xf>
    <xf numFmtId="201" fontId="52" fillId="0" borderId="8" xfId="0" applyNumberFormat="1" applyFont="1" applyBorder="1" applyAlignment="1">
      <alignment horizontal="center" vertical="center" wrapText="1"/>
    </xf>
    <xf numFmtId="201" fontId="15" fillId="0" borderId="9" xfId="0" applyNumberFormat="1" applyFont="1" applyBorder="1" applyAlignment="1">
      <alignment horizontal="center" vertical="center" wrapText="1"/>
    </xf>
    <xf numFmtId="201" fontId="15" fillId="0" borderId="10" xfId="0" applyNumberFormat="1" applyFont="1" applyBorder="1" applyAlignment="1">
      <alignment horizontal="center" vertical="center" wrapText="1"/>
    </xf>
    <xf numFmtId="201" fontId="7" fillId="0" borderId="9" xfId="0" applyNumberFormat="1" applyFont="1" applyBorder="1" applyAlignment="1">
      <alignment horizontal="center" vertical="center" wrapText="1"/>
    </xf>
    <xf numFmtId="201" fontId="7" fillId="0" borderId="10" xfId="0" applyNumberFormat="1" applyFont="1" applyBorder="1" applyAlignment="1">
      <alignment horizontal="center" vertical="center" wrapText="1"/>
    </xf>
    <xf numFmtId="0" fontId="78" fillId="0" borderId="0" xfId="0" applyFont="1" applyAlignment="1">
      <alignment horizontal="center"/>
    </xf>
    <xf numFmtId="0" fontId="1" fillId="0" borderId="0" xfId="0" applyFont="1" applyAlignment="1">
      <alignment horizontal="center"/>
    </xf>
    <xf numFmtId="0" fontId="67" fillId="0" borderId="0" xfId="20" applyNumberFormat="1" applyFont="1" applyFill="1" applyBorder="1" applyAlignment="1">
      <alignment horizontal="center"/>
    </xf>
    <xf numFmtId="0" fontId="50" fillId="0" borderId="2" xfId="20" applyNumberFormat="1" applyFont="1" applyFill="1" applyBorder="1" applyAlignment="1">
      <alignment horizontal="center" vertical="center" wrapText="1"/>
    </xf>
    <xf numFmtId="0" fontId="50" fillId="0" borderId="8" xfId="20" applyNumberFormat="1" applyFont="1" applyFill="1" applyBorder="1" applyAlignment="1">
      <alignment horizontal="center" vertical="center" wrapText="1"/>
    </xf>
    <xf numFmtId="0" fontId="82" fillId="7" borderId="0" xfId="0" applyFont="1" applyFill="1" applyAlignment="1">
      <alignment horizontal="center" vertical="center"/>
    </xf>
    <xf numFmtId="0" fontId="25" fillId="0" borderId="0" xfId="0" applyFont="1" applyAlignment="1">
      <alignment horizontal="center"/>
    </xf>
    <xf numFmtId="0" fontId="49" fillId="7" borderId="0" xfId="0" applyFont="1" applyFill="1" applyAlignment="1">
      <alignment horizontal="center" vertical="center"/>
    </xf>
    <xf numFmtId="0" fontId="80" fillId="0" borderId="0" xfId="0" applyFont="1" applyAlignment="1">
      <alignment horizontal="center"/>
    </xf>
    <xf numFmtId="0" fontId="80" fillId="0" borderId="0" xfId="0" applyFont="1" applyAlignment="1">
      <alignment horizontal="right"/>
    </xf>
    <xf numFmtId="0" fontId="25" fillId="0" borderId="9" xfId="20" applyNumberFormat="1" applyFont="1" applyFill="1" applyBorder="1" applyAlignment="1">
      <alignment horizontal="center" vertical="center" wrapText="1"/>
    </xf>
    <xf numFmtId="0" fontId="25" fillId="0" borderId="5" xfId="20" applyNumberFormat="1" applyFont="1" applyFill="1" applyBorder="1" applyAlignment="1">
      <alignment horizontal="center" vertical="center" wrapText="1"/>
    </xf>
    <xf numFmtId="0" fontId="25" fillId="0" borderId="10" xfId="20" applyNumberFormat="1" applyFont="1" applyFill="1" applyBorder="1" applyAlignment="1">
      <alignment horizontal="center" vertical="center" wrapText="1"/>
    </xf>
    <xf numFmtId="0" fontId="67" fillId="0" borderId="0" xfId="20" applyNumberFormat="1" applyFont="1" applyFill="1" applyAlignment="1">
      <alignment horizontal="center"/>
    </xf>
    <xf numFmtId="0" fontId="42" fillId="0" borderId="0" xfId="0" applyFont="1" applyAlignment="1">
      <alignment horizontal="center"/>
    </xf>
    <xf numFmtId="0" fontId="2" fillId="14" borderId="0" xfId="0" applyFont="1" applyFill="1" applyAlignment="1">
      <alignment horizontal="center" vertical="top" wrapText="1"/>
    </xf>
    <xf numFmtId="0" fontId="13" fillId="5" borderId="0" xfId="0" applyFont="1" applyFill="1" applyBorder="1" applyAlignment="1">
      <alignment horizontal="left"/>
    </xf>
    <xf numFmtId="171" fontId="6" fillId="6" borderId="16" xfId="0" applyNumberFormat="1" applyFont="1" applyFill="1" applyBorder="1" applyAlignment="1">
      <alignment horizontal="center" vertical="center" wrapText="1"/>
    </xf>
    <xf numFmtId="171" fontId="6" fillId="6" borderId="0" xfId="0" applyNumberFormat="1" applyFont="1" applyFill="1" applyBorder="1" applyAlignment="1">
      <alignment horizontal="center" vertical="center" wrapText="1"/>
    </xf>
    <xf numFmtId="186" fontId="15" fillId="0" borderId="27" xfId="8" applyNumberFormat="1" applyFont="1" applyFill="1" applyBorder="1" applyAlignment="1">
      <alignment horizontal="center" vertical="top" wrapText="1"/>
    </xf>
    <xf numFmtId="186" fontId="15" fillId="0" borderId="23" xfId="8" applyNumberFormat="1" applyFont="1" applyFill="1" applyBorder="1" applyAlignment="1">
      <alignment horizontal="center" vertical="top" wrapText="1"/>
    </xf>
    <xf numFmtId="186" fontId="15" fillId="0" borderId="4" xfId="8" applyNumberFormat="1" applyFont="1" applyFill="1" applyBorder="1" applyAlignment="1">
      <alignment horizontal="center" vertical="top" wrapText="1"/>
    </xf>
    <xf numFmtId="186" fontId="15" fillId="0" borderId="22" xfId="8" applyNumberFormat="1" applyFont="1" applyFill="1" applyBorder="1" applyAlignment="1">
      <alignment horizontal="center" vertical="top" wrapText="1"/>
    </xf>
    <xf numFmtId="186" fontId="7" fillId="0" borderId="9" xfId="8" applyNumberFormat="1" applyFont="1" applyFill="1" applyBorder="1" applyAlignment="1">
      <alignment horizontal="center" vertical="center"/>
    </xf>
    <xf numFmtId="186" fontId="7" fillId="0" borderId="10" xfId="8" applyNumberFormat="1" applyFont="1" applyFill="1" applyBorder="1" applyAlignment="1">
      <alignment horizontal="center" vertical="center"/>
    </xf>
    <xf numFmtId="0" fontId="7" fillId="0" borderId="33" xfId="0" applyFont="1" applyFill="1" applyBorder="1" applyAlignment="1">
      <alignment horizontal="justify" vertical="top" wrapText="1"/>
    </xf>
    <xf numFmtId="0" fontId="7" fillId="0" borderId="0" xfId="0" applyFont="1" applyFill="1" applyBorder="1" applyAlignment="1">
      <alignment horizontal="justify" vertical="top" wrapText="1"/>
    </xf>
    <xf numFmtId="0" fontId="7" fillId="0" borderId="0" xfId="0" applyFont="1" applyFill="1" applyAlignment="1">
      <alignment horizontal="justify" vertical="top" wrapText="1"/>
    </xf>
    <xf numFmtId="0" fontId="23" fillId="0" borderId="0" xfId="0" applyFont="1" applyFill="1" applyAlignment="1">
      <alignment horizontal="justify" vertical="top" wrapText="1"/>
    </xf>
    <xf numFmtId="0" fontId="84" fillId="0" borderId="27" xfId="0" applyFont="1" applyBorder="1" applyAlignment="1">
      <alignment horizontal="center" vertical="center" wrapText="1"/>
    </xf>
    <xf numFmtId="0" fontId="84" fillId="0" borderId="23" xfId="0" applyFont="1" applyBorder="1" applyAlignment="1">
      <alignment horizontal="center" vertical="center" wrapText="1"/>
    </xf>
    <xf numFmtId="0" fontId="84" fillId="0" borderId="4" xfId="0" applyFont="1" applyBorder="1" applyAlignment="1">
      <alignment horizontal="center" vertical="center" wrapText="1"/>
    </xf>
    <xf numFmtId="0" fontId="84" fillId="0" borderId="22" xfId="0" applyFont="1" applyBorder="1" applyAlignment="1">
      <alignment horizontal="center" vertical="center" wrapText="1"/>
    </xf>
    <xf numFmtId="0" fontId="12" fillId="0" borderId="33" xfId="0" applyFont="1" applyFill="1" applyBorder="1"/>
    <xf numFmtId="0" fontId="12" fillId="0" borderId="0" xfId="0" applyFont="1" applyFill="1"/>
    <xf numFmtId="0" fontId="23" fillId="0" borderId="0" xfId="0" applyFont="1" applyFill="1" applyAlignment="1">
      <alignment horizontal="left" vertical="top" wrapText="1"/>
    </xf>
    <xf numFmtId="0" fontId="13" fillId="5" borderId="0" xfId="0" applyFont="1" applyFill="1" applyBorder="1" applyAlignment="1">
      <alignment horizontal="left" vertical="center"/>
    </xf>
    <xf numFmtId="1" fontId="15" fillId="0" borderId="9" xfId="8" applyNumberFormat="1" applyFont="1" applyBorder="1" applyAlignment="1">
      <alignment horizontal="center" vertical="center"/>
    </xf>
    <xf numFmtId="1" fontId="15" fillId="0" borderId="10" xfId="8" applyNumberFormat="1" applyFont="1" applyBorder="1" applyAlignment="1">
      <alignment horizontal="center" vertical="center"/>
    </xf>
    <xf numFmtId="0" fontId="32" fillId="7" borderId="0" xfId="0" applyFont="1" applyFill="1" applyAlignment="1">
      <alignment horizontal="center" vertical="center"/>
    </xf>
    <xf numFmtId="0" fontId="42" fillId="7" borderId="0" xfId="0" applyFont="1" applyFill="1" applyBorder="1" applyAlignment="1">
      <alignment horizontal="left" vertical="center"/>
    </xf>
    <xf numFmtId="0" fontId="7" fillId="0" borderId="0" xfId="0" applyNumberFormat="1" applyFont="1" applyFill="1" applyBorder="1" applyAlignment="1">
      <alignment horizontal="justify" vertical="top" wrapText="1"/>
    </xf>
    <xf numFmtId="0" fontId="52" fillId="0" borderId="2" xfId="0" applyFont="1" applyBorder="1" applyAlignment="1">
      <alignment horizontal="left" vertical="center" wrapText="1"/>
    </xf>
    <xf numFmtId="0" fontId="52" fillId="0" borderId="6" xfId="0" applyFont="1" applyBorder="1" applyAlignment="1">
      <alignment horizontal="left" vertical="center" wrapText="1"/>
    </xf>
    <xf numFmtId="0" fontId="52" fillId="0" borderId="8" xfId="0" applyFont="1" applyBorder="1" applyAlignment="1">
      <alignment horizontal="left" vertical="center" wrapText="1"/>
    </xf>
    <xf numFmtId="0" fontId="23" fillId="0" borderId="0" xfId="0" applyFont="1" applyAlignment="1">
      <alignment horizontal="left" vertical="top" wrapText="1"/>
    </xf>
    <xf numFmtId="0" fontId="23" fillId="0" borderId="0" xfId="0" applyFont="1" applyFill="1" applyBorder="1" applyAlignment="1">
      <alignment horizontal="justify" vertical="top" wrapText="1"/>
    </xf>
    <xf numFmtId="0" fontId="84" fillId="0" borderId="2" xfId="0" applyFont="1" applyBorder="1" applyAlignment="1">
      <alignment horizontal="center" vertical="top" wrapText="1"/>
    </xf>
    <xf numFmtId="0" fontId="84" fillId="0" borderId="8" xfId="0" applyFont="1" applyBorder="1" applyAlignment="1">
      <alignment horizontal="center" vertical="top" wrapText="1"/>
    </xf>
    <xf numFmtId="0" fontId="86" fillId="0" borderId="0" xfId="0" applyFont="1" applyFill="1" applyAlignment="1">
      <alignment horizontal="justify" vertical="top" wrapText="1"/>
    </xf>
    <xf numFmtId="0" fontId="87" fillId="10" borderId="0" xfId="0" applyFont="1" applyFill="1" applyAlignment="1">
      <alignment horizontal="left"/>
    </xf>
    <xf numFmtId="0" fontId="63" fillId="7" borderId="0" xfId="0" applyFont="1" applyFill="1" applyAlignment="1">
      <alignment horizontal="center" vertical="top" wrapText="1"/>
    </xf>
    <xf numFmtId="0" fontId="68" fillId="7" borderId="0" xfId="0" applyFont="1" applyFill="1" applyAlignment="1">
      <alignment horizontal="center" vertical="center" wrapText="1"/>
    </xf>
    <xf numFmtId="0" fontId="7" fillId="0" borderId="0" xfId="0" applyNumberFormat="1" applyFont="1" applyFill="1" applyBorder="1" applyAlignment="1">
      <alignment horizontal="justify" vertical="center" wrapText="1"/>
    </xf>
    <xf numFmtId="0" fontId="41" fillId="7" borderId="0" xfId="0" applyFont="1" applyFill="1" applyBorder="1" applyAlignment="1">
      <alignment horizontal="left" vertical="center"/>
    </xf>
    <xf numFmtId="0" fontId="70" fillId="0" borderId="0" xfId="0" applyFont="1" applyBorder="1" applyAlignment="1">
      <alignment horizontal="justify" vertical="center" wrapText="1"/>
    </xf>
    <xf numFmtId="0" fontId="41" fillId="7" borderId="0" xfId="0" applyFont="1" applyFill="1" applyBorder="1" applyAlignment="1">
      <alignment horizontal="left" vertical="center" wrapText="1"/>
    </xf>
    <xf numFmtId="0" fontId="22" fillId="0" borderId="0" xfId="0" applyFont="1" applyAlignment="1">
      <alignment horizontal="center"/>
    </xf>
    <xf numFmtId="185" fontId="22" fillId="0" borderId="0" xfId="25" applyFont="1" applyAlignment="1">
      <alignment horizontal="center"/>
    </xf>
    <xf numFmtId="0" fontId="70" fillId="0" borderId="33" xfId="0" applyFont="1" applyBorder="1" applyAlignment="1">
      <alignment horizontal="justify" vertical="center" wrapText="1"/>
    </xf>
    <xf numFmtId="0" fontId="84" fillId="0" borderId="2" xfId="0" applyFont="1" applyBorder="1" applyAlignment="1">
      <alignment horizontal="left" vertical="top" wrapText="1"/>
    </xf>
    <xf numFmtId="0" fontId="84" fillId="0" borderId="8" xfId="0" applyFont="1" applyBorder="1" applyAlignment="1">
      <alignment horizontal="left" vertical="top" wrapText="1"/>
    </xf>
    <xf numFmtId="0" fontId="23" fillId="0" borderId="0" xfId="0" applyFont="1" applyFill="1" applyBorder="1" applyAlignment="1">
      <alignment horizontal="justify" vertical="center" wrapText="1"/>
    </xf>
    <xf numFmtId="0" fontId="71" fillId="7" borderId="0" xfId="0" applyFont="1" applyFill="1" applyBorder="1" applyAlignment="1">
      <alignment horizontal="left" vertical="center"/>
    </xf>
    <xf numFmtId="0" fontId="7" fillId="0" borderId="0" xfId="0" applyFont="1" applyFill="1" applyAlignment="1">
      <alignment horizontal="justify" vertical="center" wrapText="1"/>
    </xf>
    <xf numFmtId="0" fontId="105" fillId="0" borderId="1" xfId="0" applyFont="1" applyBorder="1" applyAlignment="1">
      <alignment horizontal="center" vertical="center" wrapText="1"/>
    </xf>
    <xf numFmtId="1" fontId="15" fillId="0" borderId="1" xfId="8" applyNumberFormat="1" applyFont="1" applyBorder="1" applyAlignment="1">
      <alignment horizontal="center" vertical="center"/>
    </xf>
  </cellXfs>
  <cellStyles count="26">
    <cellStyle name="Виталий" xfId="1"/>
    <cellStyle name="Обычный" xfId="0" builtinId="0"/>
    <cellStyle name="Обычный_Sheet1" xfId="2"/>
    <cellStyle name="Обычный_Задолж-сть" xfId="3"/>
    <cellStyle name="Обычный_исхдан" xfId="4"/>
    <cellStyle name="Обычный_кредит" xfId="5"/>
    <cellStyle name="Обычный_Прил_РС-Б2" xfId="6"/>
    <cellStyle name="Обычный_произв. труда" xfId="7"/>
    <cellStyle name="Обычный_РС-1" xfId="8"/>
    <cellStyle name="Обычный_РС-1.1" xfId="9"/>
    <cellStyle name="Обычный_РС-1.2" xfId="10"/>
    <cellStyle name="Обычный_РС-1_1" xfId="11"/>
    <cellStyle name="Обычный_РС-2" xfId="12"/>
    <cellStyle name="Обычный_РС-2 строит" xfId="13"/>
    <cellStyle name="Обычный_РС-3" xfId="14"/>
    <cellStyle name="Обычный_РС-П2 0%" xfId="15"/>
    <cellStyle name="Обычный_РС-П2 20%" xfId="16"/>
    <cellStyle name="Обычный_РС-П2 40%" xfId="17"/>
    <cellStyle name="Обычный_РС-П2 РП" xfId="18"/>
    <cellStyle name="Обычный_Спрос" xfId="19"/>
    <cellStyle name="Обычный_Титульный" xfId="20"/>
    <cellStyle name="Обычный_Убыточн" xfId="21"/>
    <cellStyle name="Обычный_ФА" xfId="22"/>
    <cellStyle name="Обычный_Цены" xfId="23"/>
    <cellStyle name="Процентный" xfId="24" builtinId="5"/>
    <cellStyle name="Финансовый" xfId="25"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externalLink" Target="externalLinks/externalLink7.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0.xml.rels><?xml version="1.0" encoding="UTF-8" standalone="yes"?>
<Relationships xmlns="http://schemas.openxmlformats.org/package/2006/relationships"><Relationship Id="rId1" Type="http://schemas.openxmlformats.org/officeDocument/2006/relationships/image" Target="../media/image1.jpeg"/></Relationships>
</file>

<file path=xl/charts/_rels/chart11.xml.rels><?xml version="1.0" encoding="UTF-8" standalone="yes"?>
<Relationships xmlns="http://schemas.openxmlformats.org/package/2006/relationships"><Relationship Id="rId1" Type="http://schemas.openxmlformats.org/officeDocument/2006/relationships/image" Target="../media/image1.jpeg"/></Relationships>
</file>

<file path=xl/charts/_rels/chart13.xml.rels><?xml version="1.0" encoding="UTF-8" standalone="yes"?>
<Relationships xmlns="http://schemas.openxmlformats.org/package/2006/relationships"><Relationship Id="rId1" Type="http://schemas.openxmlformats.org/officeDocument/2006/relationships/image" Target="../media/image2.jpeg"/></Relationships>
</file>

<file path=xl/charts/_rels/chart16.xml.rels><?xml version="1.0" encoding="UTF-8" standalone="yes"?>
<Relationships xmlns="http://schemas.openxmlformats.org/package/2006/relationships"><Relationship Id="rId1" Type="http://schemas.openxmlformats.org/officeDocument/2006/relationships/image" Target="../media/image1.jpeg"/></Relationships>
</file>

<file path=xl/charts/_rels/chart24.xml.rels><?xml version="1.0" encoding="UTF-8" standalone="yes"?>
<Relationships xmlns="http://schemas.openxmlformats.org/package/2006/relationships"><Relationship Id="rId1" Type="http://schemas.openxmlformats.org/officeDocument/2006/relationships/image" Target="../media/image1.jpeg"/></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0" i="0" u="none" strike="noStrike" baseline="0">
                <a:solidFill>
                  <a:srgbClr val="000000"/>
                </a:solidFill>
                <a:latin typeface="Arial Cyr"/>
                <a:ea typeface="Arial Cyr"/>
                <a:cs typeface="Arial Cyr"/>
              </a:defRPr>
            </a:pPr>
            <a:r>
              <a:rPr lang="ru-RU"/>
              <a:t>(50=нет изменений по сравн. с предыдущ. кв.)</a:t>
            </a:r>
          </a:p>
        </c:rich>
      </c:tx>
      <c:layout>
        <c:manualLayout>
          <c:xMode val="edge"/>
          <c:yMode val="edge"/>
          <c:x val="0.12676465139043872"/>
          <c:y val="2.4648741517310273E-2"/>
        </c:manualLayout>
      </c:layout>
      <c:overlay val="0"/>
      <c:spPr>
        <a:noFill/>
        <a:ln w="25400">
          <a:noFill/>
        </a:ln>
      </c:spPr>
    </c:title>
    <c:autoTitleDeleted val="0"/>
    <c:plotArea>
      <c:layout>
        <c:manualLayout>
          <c:layoutTarget val="inner"/>
          <c:xMode val="edge"/>
          <c:yMode val="edge"/>
          <c:x val="0.10798470303629965"/>
          <c:y val="0.14084995152748728"/>
          <c:w val="0.88031007910026882"/>
          <c:h val="0.55283605974538752"/>
        </c:manualLayout>
      </c:layout>
      <c:lineChart>
        <c:grouping val="standard"/>
        <c:varyColors val="0"/>
        <c:ser>
          <c:idx val="5"/>
          <c:order val="0"/>
          <c:tx>
            <c:strRef>
              <c:f>Лист1!$M$47</c:f>
              <c:strCache>
                <c:ptCount val="1"/>
                <c:pt idx="0">
                  <c:v>диффузионный индекс*</c:v>
                </c:pt>
              </c:strCache>
            </c:strRef>
          </c:tx>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layout>
                <c:manualLayout>
                  <c:xMode val="edge"/>
                  <c:yMode val="edge"/>
                  <c:x val="0.15258708037737992"/>
                  <c:y val="0.40846485942971311"/>
                </c:manualLayout>
              </c:layout>
              <c:numFmt formatCode="0.0" sourceLinked="0"/>
              <c:spPr>
                <a:noFill/>
                <a:ln w="25400">
                  <a:noFill/>
                </a:ln>
              </c:spPr>
              <c:txPr>
                <a:bodyPr/>
                <a:lstStyle/>
                <a:p>
                  <a:pPr>
                    <a:defRPr sz="105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B2C-48C2-AD6E-F45E3F4AA68F}"/>
                </c:ext>
              </c:extLst>
            </c:dLbl>
            <c:dLbl>
              <c:idx val="1"/>
              <c:layout>
                <c:manualLayout>
                  <c:xMode val="edge"/>
                  <c:yMode val="edge"/>
                  <c:x val="0.33569157683023582"/>
                  <c:y val="0.39790111306515152"/>
                </c:manualLayout>
              </c:layout>
              <c:numFmt formatCode="0.0" sourceLinked="0"/>
              <c:spPr>
                <a:noFill/>
                <a:ln w="25400">
                  <a:noFill/>
                </a:ln>
              </c:spPr>
              <c:txPr>
                <a:bodyPr/>
                <a:lstStyle/>
                <a:p>
                  <a:pPr>
                    <a:defRPr sz="105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B2C-48C2-AD6E-F45E3F4AA68F}"/>
                </c:ext>
              </c:extLst>
            </c:dLbl>
            <c:dLbl>
              <c:idx val="2"/>
              <c:layout>
                <c:manualLayout>
                  <c:xMode val="edge"/>
                  <c:yMode val="edge"/>
                  <c:x val="0.51410108619455686"/>
                  <c:y val="0.44015609852339771"/>
                </c:manualLayout>
              </c:layout>
              <c:numFmt formatCode="0.0" sourceLinked="0"/>
              <c:spPr>
                <a:noFill/>
                <a:ln w="25400">
                  <a:noFill/>
                </a:ln>
              </c:spPr>
              <c:txPr>
                <a:bodyPr/>
                <a:lstStyle/>
                <a:p>
                  <a:pPr>
                    <a:defRPr sz="105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B2C-48C2-AD6E-F45E3F4AA68F}"/>
                </c:ext>
              </c:extLst>
            </c:dLbl>
            <c:dLbl>
              <c:idx val="3"/>
              <c:layout>
                <c:manualLayout>
                  <c:xMode val="edge"/>
                  <c:yMode val="edge"/>
                  <c:x val="0.68077312783754118"/>
                  <c:y val="0.41550735700608749"/>
                </c:manualLayout>
              </c:layout>
              <c:numFmt formatCode="0.0" sourceLinked="0"/>
              <c:spPr>
                <a:noFill/>
                <a:ln w="25400">
                  <a:noFill/>
                </a:ln>
              </c:spPr>
              <c:txPr>
                <a:bodyPr/>
                <a:lstStyle/>
                <a:p>
                  <a:pPr>
                    <a:defRPr sz="105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B2C-48C2-AD6E-F45E3F4AA68F}"/>
                </c:ext>
              </c:extLst>
            </c:dLbl>
            <c:dLbl>
              <c:idx val="4"/>
              <c:layout>
                <c:manualLayout>
                  <c:xMode val="edge"/>
                  <c:yMode val="edge"/>
                  <c:x val="0.85918263720186239"/>
                  <c:y val="0.43663484973521055"/>
                </c:manualLayout>
              </c:layout>
              <c:numFmt formatCode="0.0" sourceLinked="0"/>
              <c:spPr>
                <a:noFill/>
                <a:ln w="25400">
                  <a:noFill/>
                </a:ln>
              </c:spPr>
              <c:txPr>
                <a:bodyPr/>
                <a:lstStyle/>
                <a:p>
                  <a:pPr>
                    <a:defRPr sz="105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B2C-48C2-AD6E-F45E3F4AA68F}"/>
                </c:ext>
              </c:extLst>
            </c:dLbl>
            <c:dLbl>
              <c:idx val="5"/>
              <c:layout>
                <c:manualLayout>
                  <c:xMode val="edge"/>
                  <c:yMode val="edge"/>
                  <c:x val="0.86857261137893182"/>
                  <c:y val="0.28169990305497455"/>
                </c:manualLayout>
              </c:layout>
              <c:numFmt formatCode="0.0" sourceLinked="0"/>
              <c:spPr>
                <a:noFill/>
                <a:ln w="25400">
                  <a:noFill/>
                </a:ln>
              </c:spPr>
              <c:txPr>
                <a:bodyPr/>
                <a:lstStyle/>
                <a:p>
                  <a:pPr>
                    <a:defRPr sz="12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B2C-48C2-AD6E-F45E3F4AA68F}"/>
                </c:ext>
              </c:extLst>
            </c:dLbl>
            <c:dLbl>
              <c:idx val="6"/>
              <c:layout>
                <c:manualLayout>
                  <c:xMode val="edge"/>
                  <c:yMode val="edge"/>
                  <c:x val="0.98829478213656841"/>
                  <c:y val="0.33099738608959506"/>
                </c:manualLayout>
              </c:layout>
              <c:numFmt formatCode="0.0" sourceLinked="0"/>
              <c:spPr>
                <a:noFill/>
                <a:ln w="25400">
                  <a:noFill/>
                </a:ln>
              </c:spPr>
              <c:txPr>
                <a:bodyPr/>
                <a:lstStyle/>
                <a:p>
                  <a:pPr>
                    <a:defRPr sz="12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B2C-48C2-AD6E-F45E3F4AA68F}"/>
                </c:ext>
              </c:extLst>
            </c:dLbl>
            <c:numFmt formatCode="0.0" sourceLinked="0"/>
            <c:spPr>
              <a:noFill/>
              <a:ln w="25400">
                <a:noFill/>
              </a:ln>
            </c:spPr>
            <c:txPr>
              <a:bodyPr wrap="square" lIns="38100" tIns="19050" rIns="38100" bIns="19050" anchor="ctr">
                <a:spAutoFit/>
              </a:bodyPr>
              <a:lstStyle/>
              <a:p>
                <a:pPr>
                  <a:defRPr sz="1050"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Лист1!$N$42:$R$42</c:f>
              <c:strCache>
                <c:ptCount val="5"/>
                <c:pt idx="0">
                  <c:v>2008-2</c:v>
                </c:pt>
                <c:pt idx="1">
                  <c:v>2008-3</c:v>
                </c:pt>
                <c:pt idx="2">
                  <c:v>2008-4</c:v>
                </c:pt>
                <c:pt idx="3">
                  <c:v>2009-1</c:v>
                </c:pt>
                <c:pt idx="4">
                  <c:v>2009-2 болжам</c:v>
                </c:pt>
              </c:strCache>
            </c:strRef>
          </c:cat>
          <c:val>
            <c:numRef>
              <c:f>Лист1!$N$47:$R$47</c:f>
              <c:numCache>
                <c:formatCode>0.0</c:formatCode>
                <c:ptCount val="5"/>
                <c:pt idx="0">
                  <c:v>50.47999999999999</c:v>
                </c:pt>
                <c:pt idx="1">
                  <c:v>51.275000000000006</c:v>
                </c:pt>
                <c:pt idx="2">
                  <c:v>49.67</c:v>
                </c:pt>
                <c:pt idx="3">
                  <c:v>49.375</c:v>
                </c:pt>
                <c:pt idx="4">
                  <c:v>49.594999999999999</c:v>
                </c:pt>
              </c:numCache>
            </c:numRef>
          </c:val>
          <c:smooth val="1"/>
          <c:extLst>
            <c:ext xmlns:c16="http://schemas.microsoft.com/office/drawing/2014/chart" uri="{C3380CC4-5D6E-409C-BE32-E72D297353CC}">
              <c16:uniqueId val="{00000007-8B2C-48C2-AD6E-F45E3F4AA68F}"/>
            </c:ext>
          </c:extLst>
        </c:ser>
        <c:dLbls>
          <c:showLegendKey val="0"/>
          <c:showVal val="0"/>
          <c:showCatName val="0"/>
          <c:showSerName val="0"/>
          <c:showPercent val="0"/>
          <c:showBubbleSize val="0"/>
        </c:dLbls>
        <c:marker val="1"/>
        <c:smooth val="0"/>
        <c:axId val="1194047103"/>
        <c:axId val="1"/>
      </c:lineChart>
      <c:catAx>
        <c:axId val="1194047103"/>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5400000" vert="horz"/>
          <a:lstStyle/>
          <a:p>
            <a:pPr>
              <a:defRPr sz="1050"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8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50" b="0" i="0" u="none" strike="noStrike" baseline="0">
                <a:solidFill>
                  <a:srgbClr val="000000"/>
                </a:solidFill>
                <a:latin typeface="Arial Cyr"/>
                <a:ea typeface="Arial Cyr"/>
                <a:cs typeface="Arial Cyr"/>
              </a:defRPr>
            </a:pPr>
            <a:endParaRPr lang="ru-KZ"/>
          </a:p>
        </c:txPr>
        <c:crossAx val="1194047103"/>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9.1552248226427949E-2"/>
          <c:y val="0.83101471401217486"/>
          <c:w val="0.78641033732957344"/>
          <c:h val="0.15141369789204881"/>
        </c:manualLayout>
      </c:layout>
      <c:overlay val="0"/>
      <c:spPr>
        <a:solidFill>
          <a:srgbClr val="FFFFFF"/>
        </a:solidFill>
        <a:ln w="25400">
          <a:noFill/>
        </a:ln>
      </c:spPr>
      <c:txPr>
        <a:bodyPr/>
        <a:lstStyle/>
        <a:p>
          <a:pPr>
            <a:defRPr sz="780"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40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0" i="0" u="none" strike="noStrike" baseline="0">
                <a:solidFill>
                  <a:srgbClr val="000000"/>
                </a:solidFill>
                <a:latin typeface="Arial"/>
                <a:ea typeface="Arial"/>
                <a:cs typeface="Arial"/>
              </a:defRPr>
            </a:pPr>
            <a:r>
              <a:rPr lang="ru-RU"/>
              <a:t>Степень удовлетворения потребности 
в кредитах  в 4 кв. 2003г.</a:t>
            </a:r>
          </a:p>
        </c:rich>
      </c:tx>
      <c:overlay val="0"/>
      <c:spPr>
        <a:noFill/>
        <a:ln w="25400">
          <a:noFill/>
        </a:ln>
      </c:spPr>
    </c:title>
    <c:autoTitleDeleted val="0"/>
    <c:plotArea>
      <c:layout/>
      <c:barChart>
        <c:barDir val="col"/>
        <c:grouping val="clustered"/>
        <c:varyColors val="0"/>
        <c:ser>
          <c:idx val="1"/>
          <c:order val="0"/>
          <c:tx>
            <c:strRef>
              <c:f>кестелер!#REF!</c:f>
              <c:strCache>
                <c:ptCount val="1"/>
                <c:pt idx="0">
                  <c:v>#ССЫЛКА!</c:v>
                </c:pt>
              </c:strCache>
            </c:strRef>
          </c:tx>
          <c:spPr>
            <a:pattFill prst="dkVert">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00B-4B19-BFA5-4ACDA3400423}"/>
                </c:ext>
              </c:extLst>
            </c:dLbl>
            <c:dLbl>
              <c:idx val="1"/>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00B-4B19-BFA5-4ACDA3400423}"/>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кестелер!#REF!</c:f>
              <c:numCache>
                <c:formatCode>General</c:formatCode>
                <c:ptCount val="1"/>
                <c:pt idx="0">
                  <c:v>1</c:v>
                </c:pt>
              </c:numCache>
            </c:numRef>
          </c:cat>
          <c:val>
            <c:numRef>
              <c:f>кестелер!#REF!</c:f>
              <c:numCache>
                <c:formatCode>General</c:formatCode>
                <c:ptCount val="1"/>
                <c:pt idx="0">
                  <c:v>1</c:v>
                </c:pt>
              </c:numCache>
            </c:numRef>
          </c:val>
          <c:extLst>
            <c:ext xmlns:c16="http://schemas.microsoft.com/office/drawing/2014/chart" uri="{C3380CC4-5D6E-409C-BE32-E72D297353CC}">
              <c16:uniqueId val="{00000002-300B-4B19-BFA5-4ACDA3400423}"/>
            </c:ext>
          </c:extLst>
        </c:ser>
        <c:ser>
          <c:idx val="0"/>
          <c:order val="1"/>
          <c:tx>
            <c:strRef>
              <c:f>кестелер!#REF!</c:f>
              <c:strCache>
                <c:ptCount val="1"/>
                <c:pt idx="0">
                  <c:v>#ССЫЛКА!</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00B-4B19-BFA5-4ACDA3400423}"/>
                </c:ext>
              </c:extLst>
            </c:dLbl>
            <c:dLbl>
              <c:idx val="1"/>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00B-4B19-BFA5-4ACDA3400423}"/>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кестелер!#REF!</c:f>
              <c:numCache>
                <c:formatCode>General</c:formatCode>
                <c:ptCount val="1"/>
                <c:pt idx="0">
                  <c:v>1</c:v>
                </c:pt>
              </c:numCache>
            </c:numRef>
          </c:cat>
          <c:val>
            <c:numRef>
              <c:f>кестелер!#REF!</c:f>
              <c:numCache>
                <c:formatCode>General</c:formatCode>
                <c:ptCount val="1"/>
                <c:pt idx="0">
                  <c:v>1</c:v>
                </c:pt>
              </c:numCache>
            </c:numRef>
          </c:val>
          <c:extLst>
            <c:ext xmlns:c16="http://schemas.microsoft.com/office/drawing/2014/chart" uri="{C3380CC4-5D6E-409C-BE32-E72D297353CC}">
              <c16:uniqueId val="{00000005-300B-4B19-BFA5-4ACDA3400423}"/>
            </c:ext>
          </c:extLst>
        </c:ser>
        <c:dLbls>
          <c:showLegendKey val="0"/>
          <c:showVal val="0"/>
          <c:showCatName val="0"/>
          <c:showSerName val="0"/>
          <c:showPercent val="0"/>
          <c:showBubbleSize val="0"/>
        </c:dLbls>
        <c:gapWidth val="150"/>
        <c:overlap val="-90"/>
        <c:axId val="1194039503"/>
        <c:axId val="1"/>
      </c:barChart>
      <c:barChart>
        <c:barDir val="col"/>
        <c:grouping val="clustered"/>
        <c:varyColors val="0"/>
        <c:ser>
          <c:idx val="2"/>
          <c:order val="2"/>
          <c:tx>
            <c:strRef>
              <c:f>кестелер!#REF!</c:f>
              <c:strCache>
                <c:ptCount val="1"/>
                <c:pt idx="0">
                  <c:v>#ССЫЛКА!</c:v>
                </c:pt>
              </c:strCache>
            </c:strRef>
          </c:tx>
          <c:spPr>
            <a:gradFill rotWithShape="0">
              <a:gsLst>
                <a:gs pos="0">
                  <a:srgbClr xmlns:mc="http://schemas.openxmlformats.org/markup-compatibility/2006" xmlns:a14="http://schemas.microsoft.com/office/drawing/2010/main" val="FFFFCC" mc:Ignorable="a14" a14:legacySpreadsheetColorIndex="26"/>
                </a:gs>
                <a:gs pos="100000">
                  <a:srgbClr xmlns:mc="http://schemas.openxmlformats.org/markup-compatibility/2006" xmlns:a14="http://schemas.microsoft.com/office/drawing/2010/main" val="76765E" mc:Ignorable="a14" a14:legacySpreadsheetColorIndex="26">
                    <a:gamma/>
                    <a:shade val="46275"/>
                    <a:invGamma/>
                  </a:srgbClr>
                </a:gs>
              </a:gsLst>
              <a:path path="rect">
                <a:fillToRect l="50000" t="50000" r="50000" b="50000"/>
              </a:path>
            </a:gra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00B-4B19-BFA5-4ACDA3400423}"/>
                </c:ext>
              </c:extLst>
            </c:dLbl>
            <c:dLbl>
              <c:idx val="1"/>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00B-4B19-BFA5-4ACDA3400423}"/>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кестелер!#REF!</c:f>
              <c:numCache>
                <c:formatCode>General</c:formatCode>
                <c:ptCount val="1"/>
                <c:pt idx="0">
                  <c:v>1</c:v>
                </c:pt>
              </c:numCache>
            </c:numRef>
          </c:cat>
          <c:val>
            <c:numRef>
              <c:f>кестелер!#REF!</c:f>
              <c:numCache>
                <c:formatCode>General</c:formatCode>
                <c:ptCount val="1"/>
                <c:pt idx="0">
                  <c:v>1</c:v>
                </c:pt>
              </c:numCache>
            </c:numRef>
          </c:val>
          <c:extLst>
            <c:ext xmlns:c16="http://schemas.microsoft.com/office/drawing/2014/chart" uri="{C3380CC4-5D6E-409C-BE32-E72D297353CC}">
              <c16:uniqueId val="{00000008-300B-4B19-BFA5-4ACDA3400423}"/>
            </c:ext>
          </c:extLst>
        </c:ser>
        <c:dLbls>
          <c:showLegendKey val="0"/>
          <c:showVal val="0"/>
          <c:showCatName val="0"/>
          <c:showSerName val="0"/>
          <c:showPercent val="0"/>
          <c:showBubbleSize val="0"/>
        </c:dLbls>
        <c:gapWidth val="330"/>
        <c:overlap val="-40"/>
        <c:axId val="3"/>
        <c:axId val="4"/>
      </c:barChart>
      <c:lineChart>
        <c:grouping val="standard"/>
        <c:varyColors val="0"/>
        <c:ser>
          <c:idx val="3"/>
          <c:order val="3"/>
          <c:tx>
            <c:strRef>
              <c:f>кестелер!#REF!</c:f>
              <c:strCache>
                <c:ptCount val="1"/>
                <c:pt idx="0">
                  <c:v>#ССЫЛКА!</c:v>
                </c:pt>
              </c:strCache>
            </c:strRef>
          </c:tx>
          <c:spPr>
            <a:ln w="12700">
              <a:solidFill>
                <a:srgbClr val="FFFFFF"/>
              </a:solidFill>
              <a:prstDash val="solid"/>
            </a:ln>
          </c:spPr>
          <c:marker>
            <c:symbol val="none"/>
          </c:marker>
          <c:cat>
            <c:numRef>
              <c:f>кестелер!#REF!</c:f>
              <c:numCache>
                <c:formatCode>General</c:formatCode>
                <c:ptCount val="1"/>
                <c:pt idx="0">
                  <c:v>1</c:v>
                </c:pt>
              </c:numCache>
            </c:numRef>
          </c:cat>
          <c:val>
            <c:numRef>
              <c:f>кестелер!#REF!</c:f>
              <c:numCache>
                <c:formatCode>General</c:formatCode>
                <c:ptCount val="1"/>
                <c:pt idx="0">
                  <c:v>1</c:v>
                </c:pt>
              </c:numCache>
            </c:numRef>
          </c:val>
          <c:smooth val="0"/>
          <c:extLst>
            <c:ext xmlns:c16="http://schemas.microsoft.com/office/drawing/2014/chart" uri="{C3380CC4-5D6E-409C-BE32-E72D297353CC}">
              <c16:uniqueId val="{00000009-300B-4B19-BFA5-4ACDA3400423}"/>
            </c:ext>
          </c:extLst>
        </c:ser>
        <c:dLbls>
          <c:showLegendKey val="0"/>
          <c:showVal val="0"/>
          <c:showCatName val="0"/>
          <c:showSerName val="0"/>
          <c:showPercent val="0"/>
          <c:showBubbleSize val="0"/>
        </c:dLbls>
        <c:marker val="1"/>
        <c:smooth val="0"/>
        <c:axId val="3"/>
        <c:axId val="4"/>
      </c:lineChart>
      <c:catAx>
        <c:axId val="1194039503"/>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700" b="0" i="0" u="none" strike="noStrike" baseline="0">
                    <a:solidFill>
                      <a:srgbClr val="000000"/>
                    </a:solidFill>
                    <a:latin typeface="Arial"/>
                    <a:ea typeface="Arial"/>
                    <a:cs typeface="Arial"/>
                  </a:defRPr>
                </a:pPr>
                <a:r>
                  <a:rPr lang="ru-RU"/>
                  <a:t>% ответов</a:t>
                </a:r>
              </a:p>
            </c:rich>
          </c:tx>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119403950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859230467219682E-2"/>
          <c:y val="7.6598393957985844E-2"/>
          <c:w val="0.92574503051723522"/>
          <c:h val="0.64257541598088119"/>
        </c:manualLayout>
      </c:layout>
      <c:barChart>
        <c:barDir val="col"/>
        <c:grouping val="clustered"/>
        <c:varyColors val="0"/>
        <c:ser>
          <c:idx val="0"/>
          <c:order val="1"/>
          <c:tx>
            <c:strRef>
              <c:f>кестелер!$N$242</c:f>
              <c:strCache>
                <c:ptCount val="1"/>
                <c:pt idx="0">
                  <c:v>Айналым активтерінің айналымдылығы</c:v>
                </c:pt>
              </c:strCache>
            </c:strRef>
          </c:tx>
          <c:spPr>
            <a:pattFill prst="openDmnd">
              <a:fgClr>
                <a:srgbClr xmlns:mc="http://schemas.openxmlformats.org/markup-compatibility/2006" xmlns:a14="http://schemas.microsoft.com/office/drawing/2010/main" val="9999FF" mc:Ignorable="a14" a14:legacySpreadsheetColorIndex="24"/>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Mode val="edge"/>
                  <c:yMode val="edge"/>
                  <c:x val="0.11428950994039942"/>
                  <c:y val="8.0853860288985058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48C-4595-9650-68B47518C4E0}"/>
                </c:ext>
              </c:extLst>
            </c:dLbl>
            <c:dLbl>
              <c:idx val="1"/>
              <c:layout>
                <c:manualLayout>
                  <c:xMode val="edge"/>
                  <c:yMode val="edge"/>
                  <c:x val="0.35048783048389159"/>
                  <c:y val="7.6598393957985844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48C-4595-9650-68B47518C4E0}"/>
                </c:ext>
              </c:extLst>
            </c:dLbl>
            <c:dLbl>
              <c:idx val="2"/>
              <c:layout>
                <c:manualLayout>
                  <c:xMode val="edge"/>
                  <c:yMode val="edge"/>
                  <c:x val="0.57906685036469041"/>
                  <c:y val="0.22128424921195908"/>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48C-4595-9650-68B47518C4E0}"/>
                </c:ext>
              </c:extLst>
            </c:dLbl>
            <c:dLbl>
              <c:idx val="3"/>
              <c:layout>
                <c:manualLayout>
                  <c:xMode val="edge"/>
                  <c:yMode val="edge"/>
                  <c:x val="0.81716999607385588"/>
                  <c:y val="0.3149045084939418"/>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48C-4595-9650-68B47518C4E0}"/>
                </c:ext>
              </c:extLst>
            </c:dLbl>
            <c:dLbl>
              <c:idx val="4"/>
              <c:layout>
                <c:manualLayout>
                  <c:xMode val="edge"/>
                  <c:yMode val="edge"/>
                  <c:x val="0.7466914649439429"/>
                  <c:y val="0.73619567526286389"/>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48C-4595-9650-68B47518C4E0}"/>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кестелер!$N$253:$R$253</c:f>
            </c:multiLvlStrRef>
          </c:cat>
          <c:val>
            <c:numRef>
              <c:f>Лист1!$B$241:$E$241</c:f>
              <c:numCache>
                <c:formatCode>0.00</c:formatCode>
                <c:ptCount val="4"/>
                <c:pt idx="0">
                  <c:v>52.62401352172369</c:v>
                </c:pt>
                <c:pt idx="1">
                  <c:v>49.430704799004729</c:v>
                </c:pt>
                <c:pt idx="2">
                  <c:v>40.227704568395254</c:v>
                </c:pt>
                <c:pt idx="3">
                  <c:v>32.360950881596452</c:v>
                </c:pt>
              </c:numCache>
            </c:numRef>
          </c:val>
          <c:extLst>
            <c:ext xmlns:c16="http://schemas.microsoft.com/office/drawing/2014/chart" uri="{C3380CC4-5D6E-409C-BE32-E72D297353CC}">
              <c16:uniqueId val="{00000005-748C-4595-9650-68B47518C4E0}"/>
            </c:ext>
          </c:extLst>
        </c:ser>
        <c:ser>
          <c:idx val="2"/>
          <c:order val="2"/>
          <c:tx>
            <c:strRef>
              <c:f>кестелер!$N$241</c:f>
              <c:strCache>
                <c:ptCount val="1"/>
                <c:pt idx="0">
                  <c:v>Активтеднің айналымдылығы</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Mode val="edge"/>
                  <c:yMode val="edge"/>
                  <c:x val="0.18667286623598572"/>
                  <c:y val="0.5702324883538946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48C-4595-9650-68B47518C4E0}"/>
                </c:ext>
              </c:extLst>
            </c:dLbl>
            <c:dLbl>
              <c:idx val="1"/>
              <c:layout>
                <c:manualLayout>
                  <c:xMode val="edge"/>
                  <c:yMode val="edge"/>
                  <c:x val="0.41906153644813121"/>
                  <c:y val="0.582998887346892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48C-4595-9650-68B47518C4E0}"/>
                </c:ext>
              </c:extLst>
            </c:dLbl>
            <c:dLbl>
              <c:idx val="2"/>
              <c:layout>
                <c:manualLayout>
                  <c:xMode val="edge"/>
                  <c:yMode val="edge"/>
                  <c:x val="0.64573573116325667"/>
                  <c:y val="0.62555355065688434"/>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48C-4595-9650-68B47518C4E0}"/>
                </c:ext>
              </c:extLst>
            </c:dLbl>
            <c:dLbl>
              <c:idx val="3"/>
              <c:layout>
                <c:manualLayout>
                  <c:xMode val="edge"/>
                  <c:yMode val="edge"/>
                  <c:x val="0.87812440137540215"/>
                  <c:y val="0.65534181497387889"/>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48C-4595-9650-68B47518C4E0}"/>
                </c:ext>
              </c:extLst>
            </c:dLbl>
            <c:dLbl>
              <c:idx val="4"/>
              <c:layout>
                <c:manualLayout>
                  <c:xMode val="edge"/>
                  <c:yMode val="edge"/>
                  <c:x val="0.74859629010961626"/>
                  <c:y val="0.6638527476358773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48C-4595-9650-68B47518C4E0}"/>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кестелер!$N$253:$R$253</c:f>
            </c:multiLvlStrRef>
          </c:cat>
          <c:val>
            <c:numRef>
              <c:f>Лист1!$B$240:$E$240</c:f>
              <c:numCache>
                <c:formatCode>0.00</c:formatCode>
                <c:ptCount val="4"/>
                <c:pt idx="0">
                  <c:v>22.029236026483424</c:v>
                </c:pt>
                <c:pt idx="1">
                  <c:v>21.309752531593602</c:v>
                </c:pt>
                <c:pt idx="2">
                  <c:v>15.801209144476211</c:v>
                </c:pt>
                <c:pt idx="3">
                  <c:v>11.913307642021783</c:v>
                </c:pt>
              </c:numCache>
            </c:numRef>
          </c:val>
          <c:extLst>
            <c:ext xmlns:c16="http://schemas.microsoft.com/office/drawing/2014/chart" uri="{C3380CC4-5D6E-409C-BE32-E72D297353CC}">
              <c16:uniqueId val="{0000000B-748C-4595-9650-68B47518C4E0}"/>
            </c:ext>
          </c:extLst>
        </c:ser>
        <c:dLbls>
          <c:showLegendKey val="0"/>
          <c:showVal val="0"/>
          <c:showCatName val="0"/>
          <c:showSerName val="0"/>
          <c:showPercent val="0"/>
          <c:showBubbleSize val="0"/>
        </c:dLbls>
        <c:gapWidth val="150"/>
        <c:axId val="1194041903"/>
        <c:axId val="1"/>
      </c:barChart>
      <c:lineChart>
        <c:grouping val="standard"/>
        <c:varyColors val="0"/>
        <c:ser>
          <c:idx val="1"/>
          <c:order val="0"/>
          <c:tx>
            <c:strRef>
              <c:f>кестелер!$N$240</c:f>
              <c:strCache>
                <c:ptCount val="1"/>
                <c:pt idx="0">
                  <c:v>Активтердегі айналым қаражатының үлесі</c:v>
                </c:pt>
              </c:strCache>
            </c:strRef>
          </c:tx>
          <c:spPr>
            <a:ln w="12700">
              <a:solidFill>
                <a:srgbClr val="FF00FF"/>
              </a:solidFill>
              <a:prstDash val="solid"/>
            </a:ln>
          </c:spPr>
          <c:marker>
            <c:symbol val="circle"/>
            <c:size val="4"/>
            <c:spPr>
              <a:solidFill>
                <a:srgbClr val="FF00FF"/>
              </a:solidFill>
              <a:ln>
                <a:solidFill>
                  <a:srgbClr val="FF00FF"/>
                </a:solidFill>
                <a:prstDash val="solid"/>
              </a:ln>
            </c:spPr>
          </c:marker>
          <c:dLbls>
            <c:dLbl>
              <c:idx val="0"/>
              <c:layout>
                <c:manualLayout>
                  <c:xMode val="edge"/>
                  <c:yMode val="edge"/>
                  <c:x val="0.18476804107031242"/>
                  <c:y val="0.1617077205779701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48C-4595-9650-68B47518C4E0}"/>
                </c:ext>
              </c:extLst>
            </c:dLbl>
            <c:dLbl>
              <c:idx val="1"/>
              <c:layout>
                <c:manualLayout>
                  <c:xMode val="edge"/>
                  <c:yMode val="edge"/>
                  <c:x val="0.40572776028841795"/>
                  <c:y val="0.14894132158497247"/>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48C-4595-9650-68B47518C4E0}"/>
                </c:ext>
              </c:extLst>
            </c:dLbl>
            <c:dLbl>
              <c:idx val="2"/>
              <c:layout>
                <c:manualLayout>
                  <c:xMode val="edge"/>
                  <c:yMode val="edge"/>
                  <c:x val="0.64764055632893003"/>
                  <c:y val="0.17872958590196694"/>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48C-4595-9650-68B47518C4E0}"/>
                </c:ext>
              </c:extLst>
            </c:dLbl>
            <c:dLbl>
              <c:idx val="3"/>
              <c:layout>
                <c:manualLayout>
                  <c:xMode val="edge"/>
                  <c:yMode val="edge"/>
                  <c:x val="0.87431475104405554"/>
                  <c:y val="0.2808607778459481"/>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48C-4595-9650-68B47518C4E0}"/>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кестелер!$N$253:$R$253</c:f>
            </c:multiLvlStrRef>
          </c:cat>
          <c:val>
            <c:numRef>
              <c:f>Лист1!$B$239:$E$239</c:f>
              <c:numCache>
                <c:formatCode>0.00</c:formatCode>
                <c:ptCount val="4"/>
                <c:pt idx="0">
                  <c:v>41.861565761018106</c:v>
                </c:pt>
                <c:pt idx="1">
                  <c:v>43.110355432404582</c:v>
                </c:pt>
                <c:pt idx="2">
                  <c:v>39.279420275176165</c:v>
                </c:pt>
                <c:pt idx="3">
                  <c:v>36.813836792406605</c:v>
                </c:pt>
              </c:numCache>
            </c:numRef>
          </c:val>
          <c:smooth val="1"/>
          <c:extLst>
            <c:ext xmlns:c16="http://schemas.microsoft.com/office/drawing/2014/chart" uri="{C3380CC4-5D6E-409C-BE32-E72D297353CC}">
              <c16:uniqueId val="{00000010-748C-4595-9650-68B47518C4E0}"/>
            </c:ext>
          </c:extLst>
        </c:ser>
        <c:ser>
          <c:idx val="3"/>
          <c:order val="3"/>
          <c:tx>
            <c:strRef>
              <c:f>кестелер!#REF!</c:f>
              <c:strCache>
                <c:ptCount val="1"/>
                <c:pt idx="0">
                  <c:v>#ССЫЛКА!</c:v>
                </c:pt>
              </c:strCache>
            </c:strRef>
          </c:tx>
          <c:spPr>
            <a:ln w="12700">
              <a:solidFill>
                <a:srgbClr val="FFFFFF"/>
              </a:solidFill>
              <a:prstDash val="solid"/>
            </a:ln>
          </c:spPr>
          <c:marker>
            <c:symbol val="x"/>
            <c:size val="2"/>
            <c:spPr>
              <a:noFill/>
              <a:ln>
                <a:solidFill>
                  <a:srgbClr val="FFFFFF"/>
                </a:solidFill>
                <a:prstDash val="solid"/>
              </a:ln>
            </c:spPr>
          </c:marker>
          <c:cat>
            <c:multiLvlStrRef>
              <c:f>кестелер!$N$253:$R$253</c:f>
            </c:multiLvlStrRef>
          </c:cat>
          <c:val>
            <c:numRef>
              <c:f>кестелер!#REF!</c:f>
              <c:numCache>
                <c:formatCode>General</c:formatCode>
                <c:ptCount val="1"/>
                <c:pt idx="0">
                  <c:v>1</c:v>
                </c:pt>
              </c:numCache>
            </c:numRef>
          </c:val>
          <c:smooth val="0"/>
          <c:extLst>
            <c:ext xmlns:c16="http://schemas.microsoft.com/office/drawing/2014/chart" uri="{C3380CC4-5D6E-409C-BE32-E72D297353CC}">
              <c16:uniqueId val="{00000011-748C-4595-9650-68B47518C4E0}"/>
            </c:ext>
          </c:extLst>
        </c:ser>
        <c:dLbls>
          <c:showLegendKey val="0"/>
          <c:showVal val="0"/>
          <c:showCatName val="0"/>
          <c:showSerName val="0"/>
          <c:showPercent val="0"/>
          <c:showBubbleSize val="0"/>
        </c:dLbls>
        <c:marker val="1"/>
        <c:smooth val="0"/>
        <c:axId val="3"/>
        <c:axId val="4"/>
      </c:lineChart>
      <c:catAx>
        <c:axId val="1194041903"/>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title>
          <c:tx>
            <c:rich>
              <a:bodyPr rot="-60000" vert="horz"/>
              <a:lstStyle/>
              <a:p>
                <a:pPr algn="ctr">
                  <a:defRPr sz="900" b="0" i="0" u="none" strike="noStrike" baseline="0">
                    <a:solidFill>
                      <a:srgbClr val="000000"/>
                    </a:solidFill>
                    <a:latin typeface="Arial"/>
                    <a:ea typeface="Arial"/>
                    <a:cs typeface="Arial"/>
                  </a:defRPr>
                </a:pPr>
                <a:r>
                  <a:rPr lang="ru-KZ"/>
                  <a:t>%</a:t>
                </a:r>
              </a:p>
            </c:rich>
          </c:tx>
          <c:layout>
            <c:manualLayout>
              <c:xMode val="edge"/>
              <c:yMode val="edge"/>
              <c:x val="8.00026569582796E-2"/>
              <c:y val="3.8299196978992922E-2"/>
            </c:manualLayout>
          </c:layout>
          <c:overlay val="0"/>
          <c:spPr>
            <a:noFill/>
            <a:ln w="25400">
              <a:noFill/>
            </a:ln>
          </c:spPr>
        </c:title>
        <c:numFmt formatCode="0" sourceLinked="0"/>
        <c:majorTickMark val="cross"/>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194041903"/>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60"/>
          <c:min val="0"/>
        </c:scaling>
        <c:delete val="1"/>
        <c:axPos val="r"/>
        <c:numFmt formatCode="0.00" sourceLinked="1"/>
        <c:majorTickMark val="out"/>
        <c:minorTickMark val="none"/>
        <c:tickLblPos val="nextTo"/>
        <c:crossAx val="3"/>
        <c:crosses val="max"/>
        <c:crossBetween val="between"/>
        <c:majorUnit val="10"/>
      </c:valAx>
      <c:spPr>
        <a:solidFill>
          <a:srgbClr val="FFFFFF"/>
        </a:solidFill>
        <a:ln w="25400">
          <a:noFill/>
        </a:ln>
      </c:spPr>
    </c:plotArea>
    <c:legend>
      <c:legendPos val="b"/>
      <c:legendEntry>
        <c:idx val="3"/>
        <c:delete val="1"/>
      </c:legendEntry>
      <c:layout>
        <c:manualLayout>
          <c:xMode val="edge"/>
          <c:yMode val="edge"/>
          <c:x val="5.3335104638853069E-2"/>
          <c:y val="0.78726127123485456"/>
          <c:w val="0.8857437020380956"/>
          <c:h val="0.17447411957096776"/>
        </c:manualLayout>
      </c:layout>
      <c:overlay val="0"/>
      <c:spPr>
        <a:solidFill>
          <a:srgbClr val="FFFFFF"/>
        </a:solidFill>
        <a:ln w="25400">
          <a:noFill/>
        </a:ln>
      </c:spPr>
      <c:txPr>
        <a:bodyPr/>
        <a:lstStyle/>
        <a:p>
          <a:pPr>
            <a:defRPr sz="76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12700">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RU"/>
              <a:t>Сату рентабелділігінің динамикасы, %</a:t>
            </a:r>
          </a:p>
        </c:rich>
      </c:tx>
      <c:layout>
        <c:manualLayout>
          <c:xMode val="edge"/>
          <c:yMode val="edge"/>
          <c:x val="0.3034450553045846"/>
          <c:y val="2.6515986772756354E-2"/>
        </c:manualLayout>
      </c:layout>
      <c:overlay val="0"/>
      <c:spPr>
        <a:noFill/>
        <a:ln w="25400">
          <a:noFill/>
        </a:ln>
      </c:spPr>
    </c:title>
    <c:autoTitleDeleted val="0"/>
    <c:plotArea>
      <c:layout>
        <c:manualLayout>
          <c:layoutTarget val="inner"/>
          <c:xMode val="edge"/>
          <c:yMode val="edge"/>
          <c:x val="6.2979162421706245E-2"/>
          <c:y val="0.17803591118850695"/>
          <c:w val="0.9256028416523493"/>
          <c:h val="0.62501968821497123"/>
        </c:manualLayout>
      </c:layout>
      <c:barChart>
        <c:barDir val="col"/>
        <c:grouping val="clustered"/>
        <c:varyColors val="0"/>
        <c:ser>
          <c:idx val="1"/>
          <c:order val="0"/>
          <c:tx>
            <c:strRef>
              <c:f>кестелер!$N$259</c:f>
              <c:strCache>
                <c:ptCount val="1"/>
                <c:pt idx="0">
                  <c:v>Көлік және байланыс</c:v>
                </c:pt>
              </c:strCache>
            </c:strRef>
          </c:tx>
          <c:spPr>
            <a:pattFill prst="openDmnd">
              <a:fgClr>
                <a:srgbClr xmlns:mc="http://schemas.openxmlformats.org/markup-compatibility/2006" xmlns:a14="http://schemas.microsoft.com/office/drawing/2010/main" val="003366" mc:Ignorable="a14" a14:legacySpreadsheetColorIndex="56"/>
              </a:fgClr>
              <a:bgClr>
                <a:srgbClr xmlns:mc="http://schemas.openxmlformats.org/markup-compatibility/2006" xmlns:a14="http://schemas.microsoft.com/office/drawing/2010/main" val="00CCFF" mc:Ignorable="a14" a14:legacySpreadsheetColorIndex="40"/>
              </a:bgClr>
            </a:pattFill>
            <a:ln w="12700">
              <a:solidFill>
                <a:srgbClr val="000000"/>
              </a:solidFill>
              <a:prstDash val="solid"/>
            </a:ln>
          </c:spPr>
          <c:invertIfNegative val="0"/>
          <c:dLbls>
            <c:dLbl>
              <c:idx val="0"/>
              <c:layout>
                <c:manualLayout>
                  <c:xMode val="edge"/>
                  <c:yMode val="edge"/>
                  <c:x val="8.3972216562274993E-2"/>
                  <c:y val="0.42804378647449542"/>
                </c:manualLayout>
              </c:layout>
              <c:numFmt formatCode="#,##0.0" sourceLinked="0"/>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05-42EF-869F-EC98449EE101}"/>
                </c:ext>
              </c:extLst>
            </c:dLbl>
            <c:dLbl>
              <c:idx val="1"/>
              <c:layout>
                <c:manualLayout>
                  <c:xMode val="edge"/>
                  <c:yMode val="edge"/>
                  <c:x val="0.32443810944515339"/>
                  <c:y val="0.49243975435118942"/>
                </c:manualLayout>
              </c:layout>
              <c:numFmt formatCode="#,##0.0" sourceLinked="0"/>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05-42EF-869F-EC98449EE101}"/>
                </c:ext>
              </c:extLst>
            </c:dLbl>
            <c:dLbl>
              <c:idx val="2"/>
              <c:layout>
                <c:manualLayout>
                  <c:xMode val="edge"/>
                  <c:yMode val="edge"/>
                  <c:x val="0.56490400232803162"/>
                  <c:y val="0.6060796976630024"/>
                </c:manualLayout>
              </c:layout>
              <c:numFmt formatCode="#,##0.0" sourceLinked="0"/>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E05-42EF-869F-EC98449EE101}"/>
                </c:ext>
              </c:extLst>
            </c:dLbl>
            <c:dLbl>
              <c:idx val="3"/>
              <c:layout>
                <c:manualLayout>
                  <c:xMode val="edge"/>
                  <c:yMode val="edge"/>
                  <c:x val="0.78819376000499008"/>
                  <c:y val="0.58713970711103358"/>
                </c:manualLayout>
              </c:layout>
              <c:numFmt formatCode="#,##0.0" sourceLinked="0"/>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E05-42EF-869F-EC98449EE101}"/>
                </c:ext>
              </c:extLst>
            </c:dLbl>
            <c:dLbl>
              <c:idx val="4"/>
              <c:layout>
                <c:manualLayout>
                  <c:xMode val="edge"/>
                  <c:yMode val="edge"/>
                  <c:x val="0.64505929995565781"/>
                  <c:y val="0.65911167120851499"/>
                </c:manualLayout>
              </c:layout>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E05-42EF-869F-EC98449EE101}"/>
                </c:ext>
              </c:extLst>
            </c:dLbl>
            <c:numFmt formatCode="#,##0.0" sourceLinked="0"/>
            <c:spPr>
              <a:noFill/>
              <a:ln w="25400">
                <a:noFill/>
              </a:ln>
            </c:spPr>
            <c:txPr>
              <a:bodyPr wrap="square" lIns="38100" tIns="19050" rIns="38100" bIns="19050" anchor="ctr">
                <a:spAutoFit/>
              </a:bodyPr>
              <a:lstStyle/>
              <a:p>
                <a:pPr>
                  <a:defRPr sz="9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кестелер!$N$253:$R$253</c:f>
            </c:multiLvlStrRef>
          </c:cat>
          <c:val>
            <c:numRef>
              <c:f>Лист1!$B$260:$E$260</c:f>
              <c:numCache>
                <c:formatCode>#,##0.00</c:formatCode>
                <c:ptCount val="4"/>
                <c:pt idx="0">
                  <c:v>39.549917835754869</c:v>
                </c:pt>
                <c:pt idx="1">
                  <c:v>34.023073073383742</c:v>
                </c:pt>
                <c:pt idx="2">
                  <c:v>18.982927023905862</c:v>
                </c:pt>
                <c:pt idx="3">
                  <c:v>20.655804810537411</c:v>
                </c:pt>
              </c:numCache>
            </c:numRef>
          </c:val>
          <c:extLst>
            <c:ext xmlns:c16="http://schemas.microsoft.com/office/drawing/2014/chart" uri="{C3380CC4-5D6E-409C-BE32-E72D297353CC}">
              <c16:uniqueId val="{00000005-0E05-42EF-869F-EC98449EE101}"/>
            </c:ext>
          </c:extLst>
        </c:ser>
        <c:ser>
          <c:idx val="0"/>
          <c:order val="1"/>
          <c:tx>
            <c:strRef>
              <c:f>кестелер!$N$260</c:f>
              <c:strCache>
                <c:ptCount val="1"/>
                <c:pt idx="0">
                  <c:v>Кен өндіру өнеркәсібі</c:v>
                </c:pt>
              </c:strCache>
            </c:strRef>
          </c:tx>
          <c:spPr>
            <a:pattFill prst="pct40">
              <a:fgClr>
                <a:srgbClr xmlns:mc="http://schemas.openxmlformats.org/markup-compatibility/2006" xmlns:a14="http://schemas.microsoft.com/office/drawing/2010/main" val="FF99CC" mc:Ignorable="a14" a14:legacySpreadsheetColorIndex="4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Mode val="edge"/>
                  <c:yMode val="edge"/>
                  <c:x val="0.15649367632060338"/>
                  <c:y val="0.16288391874693187"/>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E05-42EF-869F-EC98449EE101}"/>
                </c:ext>
              </c:extLst>
            </c:dLbl>
            <c:dLbl>
              <c:idx val="1"/>
              <c:layout>
                <c:manualLayout>
                  <c:xMode val="edge"/>
                  <c:yMode val="edge"/>
                  <c:x val="0.39314265026883288"/>
                  <c:y val="0.1590959206365381"/>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E05-42EF-869F-EC98449EE101}"/>
                </c:ext>
              </c:extLst>
            </c:dLbl>
            <c:dLbl>
              <c:idx val="2"/>
              <c:layout>
                <c:manualLayout>
                  <c:xMode val="edge"/>
                  <c:yMode val="edge"/>
                  <c:x val="0.62406624581508907"/>
                  <c:y val="0.2500078752859885"/>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E05-42EF-869F-EC98449EE101}"/>
                </c:ext>
              </c:extLst>
            </c:dLbl>
            <c:dLbl>
              <c:idx val="3"/>
              <c:layout>
                <c:manualLayout>
                  <c:xMode val="edge"/>
                  <c:yMode val="edge"/>
                  <c:x val="0.84926446295937197"/>
                  <c:y val="0.34470782804583261"/>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E05-42EF-869F-EC98449EE101}"/>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кестелер!$N$253:$R$253</c:f>
            </c:multiLvlStrRef>
          </c:cat>
          <c:val>
            <c:numRef>
              <c:f>Лист1!$B$261:$E$261</c:f>
              <c:numCache>
                <c:formatCode>0.0</c:formatCode>
                <c:ptCount val="4"/>
                <c:pt idx="0">
                  <c:v>73.292599483842011</c:v>
                </c:pt>
                <c:pt idx="1">
                  <c:v>71.170455621586186</c:v>
                </c:pt>
                <c:pt idx="2">
                  <c:v>61.947319803595839</c:v>
                </c:pt>
                <c:pt idx="3">
                  <c:v>49.79930535288031</c:v>
                </c:pt>
              </c:numCache>
            </c:numRef>
          </c:val>
          <c:extLst>
            <c:ext xmlns:c16="http://schemas.microsoft.com/office/drawing/2014/chart" uri="{C3380CC4-5D6E-409C-BE32-E72D297353CC}">
              <c16:uniqueId val="{0000000A-0E05-42EF-869F-EC98449EE101}"/>
            </c:ext>
          </c:extLst>
        </c:ser>
        <c:ser>
          <c:idx val="4"/>
          <c:order val="2"/>
          <c:tx>
            <c:strRef>
              <c:f>кестелер!$N$261</c:f>
              <c:strCache>
                <c:ptCount val="1"/>
                <c:pt idx="0">
                  <c:v>Өңдеу өнеркәсібі саласы</c:v>
                </c:pt>
              </c:strCache>
            </c:strRef>
          </c:tx>
          <c:spPr>
            <a:gradFill rotWithShape="0">
              <a:gsLst>
                <a:gs pos="0">
                  <a:srgbClr xmlns:mc="http://schemas.openxmlformats.org/markup-compatibility/2006" xmlns:a14="http://schemas.microsoft.com/office/drawing/2010/main" val="007600" mc:Ignorable="a14" a14:legacySpreadsheetColorIndex="11">
                    <a:gamma/>
                    <a:shade val="46275"/>
                    <a:invGamma/>
                  </a:srgbClr>
                </a:gs>
                <a:gs pos="50000">
                  <a:srgbClr xmlns:mc="http://schemas.openxmlformats.org/markup-compatibility/2006" xmlns:a14="http://schemas.microsoft.com/office/drawing/2010/main" val="00FF00" mc:Ignorable="a14" a14:legacySpreadsheetColorIndex="11"/>
                </a:gs>
                <a:gs pos="100000">
                  <a:srgbClr xmlns:mc="http://schemas.openxmlformats.org/markup-compatibility/2006" xmlns:a14="http://schemas.microsoft.com/office/drawing/2010/main" val="007600" mc:Ignorable="a14" a14:legacySpreadsheetColorIndex="11">
                    <a:gamma/>
                    <a:shade val="46275"/>
                    <a:invGamma/>
                  </a:srgbClr>
                </a:gs>
              </a:gsLst>
              <a:lin ang="0" scaled="1"/>
            </a:gradFill>
            <a:ln w="12700">
              <a:solidFill>
                <a:srgbClr val="000000"/>
              </a:solidFill>
              <a:prstDash val="solid"/>
            </a:ln>
          </c:spPr>
          <c:invertIfNegative val="0"/>
          <c:dLbls>
            <c:dLbl>
              <c:idx val="0"/>
              <c:layout>
                <c:manualLayout>
                  <c:xMode val="edge"/>
                  <c:yMode val="edge"/>
                  <c:x val="0.23283205501358065"/>
                  <c:y val="0.43183178458488919"/>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E05-42EF-869F-EC98449EE101}"/>
                </c:ext>
              </c:extLst>
            </c:dLbl>
            <c:dLbl>
              <c:idx val="1"/>
              <c:layout>
                <c:manualLayout>
                  <c:xMode val="edge"/>
                  <c:yMode val="edge"/>
                  <c:x val="0.45421335322321466"/>
                  <c:y val="0.39773980159134531"/>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E05-42EF-869F-EC98449EE101}"/>
                </c:ext>
              </c:extLst>
            </c:dLbl>
            <c:dLbl>
              <c:idx val="2"/>
              <c:layout>
                <c:manualLayout>
                  <c:xMode val="edge"/>
                  <c:yMode val="edge"/>
                  <c:x val="0.67559465143284869"/>
                  <c:y val="0.5189557411239458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E05-42EF-869F-EC98449EE101}"/>
                </c:ext>
              </c:extLst>
            </c:dLbl>
            <c:dLbl>
              <c:idx val="3"/>
              <c:layout>
                <c:manualLayout>
                  <c:xMode val="edge"/>
                  <c:yMode val="edge"/>
                  <c:x val="0.92369438218502475"/>
                  <c:y val="0.6174436919941837"/>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E05-42EF-869F-EC98449EE101}"/>
                </c:ext>
              </c:extLst>
            </c:dLbl>
            <c:dLbl>
              <c:idx val="4"/>
              <c:layout>
                <c:manualLayout>
                  <c:xMode val="edge"/>
                  <c:yMode val="edge"/>
                  <c:x val="0.72712305705060842"/>
                  <c:y val="0.6704756655396964"/>
                </c:manualLayout>
              </c:layout>
              <c:spPr>
                <a:noFill/>
                <a:ln w="25400">
                  <a:noFill/>
                </a:ln>
              </c:spPr>
              <c:txPr>
                <a:bodyPr/>
                <a:lstStyle/>
                <a:p>
                  <a:pPr>
                    <a:defRPr sz="7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E05-42EF-869F-EC98449EE101}"/>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кестелер!$N$253:$R$253</c:f>
            </c:multiLvlStrRef>
          </c:cat>
          <c:val>
            <c:numRef>
              <c:f>Лист1!$B$262:$E$262</c:f>
              <c:numCache>
                <c:formatCode>0.0</c:formatCode>
                <c:ptCount val="4"/>
                <c:pt idx="0">
                  <c:v>45.07437644594129</c:v>
                </c:pt>
                <c:pt idx="1">
                  <c:v>43.565234529390814</c:v>
                </c:pt>
                <c:pt idx="2">
                  <c:v>31.865926157458972</c:v>
                </c:pt>
                <c:pt idx="3">
                  <c:v>19.016474086711288</c:v>
                </c:pt>
              </c:numCache>
            </c:numRef>
          </c:val>
          <c:extLst>
            <c:ext xmlns:c16="http://schemas.microsoft.com/office/drawing/2014/chart" uri="{C3380CC4-5D6E-409C-BE32-E72D297353CC}">
              <c16:uniqueId val="{00000010-0E05-42EF-869F-EC98449EE101}"/>
            </c:ext>
          </c:extLst>
        </c:ser>
        <c:dLbls>
          <c:showLegendKey val="0"/>
          <c:showVal val="1"/>
          <c:showCatName val="0"/>
          <c:showSerName val="0"/>
          <c:showPercent val="0"/>
          <c:showBubbleSize val="0"/>
        </c:dLbls>
        <c:gapWidth val="150"/>
        <c:axId val="1194018703"/>
        <c:axId val="1"/>
      </c:barChart>
      <c:lineChart>
        <c:grouping val="standard"/>
        <c:varyColors val="0"/>
        <c:ser>
          <c:idx val="5"/>
          <c:order val="3"/>
          <c:tx>
            <c:strRef>
              <c:f>кестелер!$N$262</c:f>
              <c:strCache>
                <c:ptCount val="1"/>
                <c:pt idx="0">
                  <c:v>Экономика бойынша </c:v>
                </c:pt>
              </c:strCache>
            </c:strRef>
          </c:tx>
          <c:spPr>
            <a:ln w="25400">
              <a:pattFill prst="pct75">
                <a:fgClr>
                  <a:srgbClr val="800000"/>
                </a:fgClr>
                <a:bgClr>
                  <a:srgbClr val="FFFFFF"/>
                </a:bgClr>
              </a:pattFill>
              <a:prstDash val="solid"/>
            </a:ln>
          </c:spPr>
          <c:marker>
            <c:symbol val="circle"/>
            <c:size val="5"/>
            <c:spPr>
              <a:solidFill>
                <a:srgbClr val="800000"/>
              </a:solidFill>
              <a:ln>
                <a:solidFill>
                  <a:srgbClr val="800000"/>
                </a:solidFill>
                <a:prstDash val="solid"/>
              </a:ln>
            </c:spPr>
          </c:marker>
          <c:dLbls>
            <c:dLbl>
              <c:idx val="0"/>
              <c:layout>
                <c:manualLayout>
                  <c:xMode val="edge"/>
                  <c:yMode val="edge"/>
                  <c:x val="0.14695137898398122"/>
                  <c:y val="0.24621987717559471"/>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E05-42EF-869F-EC98449EE101}"/>
                </c:ext>
              </c:extLst>
            </c:dLbl>
            <c:dLbl>
              <c:idx val="1"/>
              <c:layout>
                <c:manualLayout>
                  <c:xMode val="edge"/>
                  <c:yMode val="edge"/>
                  <c:x val="0.36451575825896643"/>
                  <c:y val="0.27273586394835109"/>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E05-42EF-869F-EC98449EE101}"/>
                </c:ext>
              </c:extLst>
            </c:dLbl>
            <c:dLbl>
              <c:idx val="2"/>
              <c:layout>
                <c:manualLayout>
                  <c:xMode val="edge"/>
                  <c:yMode val="edge"/>
                  <c:x val="0.59543935380522262"/>
                  <c:y val="0.35228382426662014"/>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E05-42EF-869F-EC98449EE101}"/>
                </c:ext>
              </c:extLst>
            </c:dLbl>
            <c:dLbl>
              <c:idx val="3"/>
              <c:layout>
                <c:manualLayout>
                  <c:xMode val="edge"/>
                  <c:yMode val="edge"/>
                  <c:x val="0.83972216562274982"/>
                  <c:y val="0.41289179403292031"/>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E05-42EF-869F-EC98449EE101}"/>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Лист1!$B$263:$E$263</c:f>
              <c:numCache>
                <c:formatCode>#,##0.00</c:formatCode>
                <c:ptCount val="4"/>
                <c:pt idx="0">
                  <c:v>54.931831760638026</c:v>
                </c:pt>
                <c:pt idx="1">
                  <c:v>50.433531236601404</c:v>
                </c:pt>
                <c:pt idx="2">
                  <c:v>36.652417194465244</c:v>
                </c:pt>
                <c:pt idx="3">
                  <c:v>31.424124250226289</c:v>
                </c:pt>
              </c:numCache>
            </c:numRef>
          </c:val>
          <c:smooth val="0"/>
          <c:extLst>
            <c:ext xmlns:c16="http://schemas.microsoft.com/office/drawing/2014/chart" uri="{C3380CC4-5D6E-409C-BE32-E72D297353CC}">
              <c16:uniqueId val="{00000015-0E05-42EF-869F-EC98449EE101}"/>
            </c:ext>
          </c:extLst>
        </c:ser>
        <c:ser>
          <c:idx val="3"/>
          <c:order val="4"/>
          <c:spPr>
            <a:ln w="12700">
              <a:solidFill>
                <a:srgbClr val="00FFFF"/>
              </a:solidFill>
              <a:prstDash val="solid"/>
            </a:ln>
          </c:spPr>
          <c:marker>
            <c:symbol val="x"/>
            <c:size val="5"/>
            <c:spPr>
              <a:noFill/>
              <a:ln>
                <a:solidFill>
                  <a:srgbClr val="00FFFF"/>
                </a:solidFill>
                <a:prstDash val="solid"/>
              </a:ln>
            </c:spPr>
          </c:marker>
          <c:dLbls>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1</c:v>
              </c:pt>
            </c:numLit>
          </c:val>
          <c:smooth val="0"/>
          <c:extLst>
            <c:ext xmlns:c16="http://schemas.microsoft.com/office/drawing/2014/chart" uri="{C3380CC4-5D6E-409C-BE32-E72D297353CC}">
              <c16:uniqueId val="{00000016-0E05-42EF-869F-EC98449EE101}"/>
            </c:ext>
          </c:extLst>
        </c:ser>
        <c:ser>
          <c:idx val="6"/>
          <c:order val="5"/>
          <c:spPr>
            <a:ln w="12700">
              <a:solidFill>
                <a:srgbClr val="008080"/>
              </a:solidFill>
              <a:prstDash val="solid"/>
            </a:ln>
          </c:spPr>
          <c:marker>
            <c:symbol val="plus"/>
            <c:size val="5"/>
            <c:spPr>
              <a:noFill/>
              <a:ln>
                <a:solidFill>
                  <a:srgbClr val="008080"/>
                </a:solidFill>
                <a:prstDash val="solid"/>
              </a:ln>
            </c:spPr>
          </c:marker>
          <c:dLbls>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1</c:v>
              </c:pt>
            </c:numLit>
          </c:val>
          <c:smooth val="0"/>
          <c:extLst>
            <c:ext xmlns:c16="http://schemas.microsoft.com/office/drawing/2014/chart" uri="{C3380CC4-5D6E-409C-BE32-E72D297353CC}">
              <c16:uniqueId val="{00000017-0E05-42EF-869F-EC98449EE101}"/>
            </c:ext>
          </c:extLst>
        </c:ser>
        <c:dLbls>
          <c:showLegendKey val="0"/>
          <c:showVal val="1"/>
          <c:showCatName val="0"/>
          <c:showSerName val="0"/>
          <c:showPercent val="0"/>
          <c:showBubbleSize val="0"/>
        </c:dLbls>
        <c:marker val="1"/>
        <c:smooth val="0"/>
        <c:axId val="3"/>
        <c:axId val="4"/>
      </c:lineChart>
      <c:catAx>
        <c:axId val="1194018703"/>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194018703"/>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scaling>
        <c:delete val="1"/>
        <c:axPos val="l"/>
        <c:numFmt formatCode="#,##0.00" sourceLinked="1"/>
        <c:majorTickMark val="out"/>
        <c:minorTickMark val="none"/>
        <c:tickLblPos val="nextTo"/>
        <c:crossAx val="3"/>
        <c:crosses val="autoZero"/>
        <c:crossBetween val="between"/>
      </c:valAx>
      <c:spPr>
        <a:noFill/>
        <a:ln w="25400">
          <a:noFill/>
        </a:ln>
      </c:spPr>
    </c:plotArea>
    <c:legend>
      <c:legendPos val="r"/>
      <c:layout>
        <c:manualLayout>
          <c:xMode val="edge"/>
          <c:yMode val="edge"/>
          <c:x val="7.0613000291003966E-2"/>
          <c:y val="0.86366356916977827"/>
          <c:w val="0.86834905763261627"/>
          <c:h val="0.10985194520141917"/>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514513898897131E-2"/>
          <c:y val="8.2571604643420823E-2"/>
          <c:w val="0.82254603041683005"/>
          <c:h val="0.64681090304012978"/>
        </c:manualLayout>
      </c:layout>
      <c:barChart>
        <c:barDir val="col"/>
        <c:grouping val="clustered"/>
        <c:varyColors val="0"/>
        <c:ser>
          <c:idx val="1"/>
          <c:order val="0"/>
          <c:tx>
            <c:strRef>
              <c:f>кестелер!$N$249</c:f>
              <c:strCache>
                <c:ptCount val="1"/>
                <c:pt idx="0">
                  <c:v>Ағымдағы өтімділік коэффициенті (AӨК)</c:v>
                </c:pt>
              </c:strCache>
            </c:strRef>
          </c:tx>
          <c:spPr>
            <a:pattFill prst="shingle">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Mode val="edge"/>
                  <c:yMode val="edge"/>
                  <c:x val="0.11641602750679032"/>
                  <c:y val="0.22936556845394671"/>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9B3-47C2-BC7B-C9A08BC27345}"/>
                </c:ext>
              </c:extLst>
            </c:dLbl>
            <c:dLbl>
              <c:idx val="1"/>
              <c:layout>
                <c:manualLayout>
                  <c:xMode val="edge"/>
                  <c:yMode val="edge"/>
                  <c:x val="0.33970578518374883"/>
                  <c:y val="0.22019094571578884"/>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9B3-47C2-BC7B-C9A08BC27345}"/>
                </c:ext>
              </c:extLst>
            </c:dLbl>
            <c:dLbl>
              <c:idx val="2"/>
              <c:layout>
                <c:manualLayout>
                  <c:xMode val="edge"/>
                  <c:yMode val="edge"/>
                  <c:x val="0.54581940765478743"/>
                  <c:y val="0.2477148139302624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9B3-47C2-BC7B-C9A08BC27345}"/>
                </c:ext>
              </c:extLst>
            </c:dLbl>
            <c:dLbl>
              <c:idx val="3"/>
              <c:layout>
                <c:manualLayout>
                  <c:xMode val="edge"/>
                  <c:yMode val="edge"/>
                  <c:x val="0.74620765172385273"/>
                  <c:y val="0.2339528798230256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9B3-47C2-BC7B-C9A08BC27345}"/>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кестелер!$N$253:$R$253</c:f>
            </c:multiLvlStrRef>
          </c:cat>
          <c:val>
            <c:numRef>
              <c:f>Лист1!$B$250:$E$250</c:f>
              <c:numCache>
                <c:formatCode>0.00</c:formatCode>
                <c:ptCount val="4"/>
                <c:pt idx="0">
                  <c:v>1.646714459566186</c:v>
                </c:pt>
                <c:pt idx="1">
                  <c:v>1.7217744771537622</c:v>
                </c:pt>
                <c:pt idx="2">
                  <c:v>1.6219632467760159</c:v>
                </c:pt>
                <c:pt idx="3">
                  <c:v>1.6232151572972275</c:v>
                </c:pt>
              </c:numCache>
            </c:numRef>
          </c:val>
          <c:extLst>
            <c:ext xmlns:c16="http://schemas.microsoft.com/office/drawing/2014/chart" uri="{C3380CC4-5D6E-409C-BE32-E72D297353CC}">
              <c16:uniqueId val="{00000004-A9B3-47C2-BC7B-C9A08BC27345}"/>
            </c:ext>
          </c:extLst>
        </c:ser>
        <c:ser>
          <c:idx val="0"/>
          <c:order val="1"/>
          <c:tx>
            <c:strRef>
              <c:f>кестелер!$N$248</c:f>
              <c:strCache>
                <c:ptCount val="1"/>
                <c:pt idx="0">
                  <c:v>Жалпы төлем қабілеттілік коэффициенті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Mode val="edge"/>
                  <c:yMode val="edge"/>
                  <c:x val="0.22328975767695849"/>
                  <c:y val="6.4222359167105086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9B3-47C2-BC7B-C9A08BC27345}"/>
                </c:ext>
              </c:extLst>
            </c:dLbl>
            <c:dLbl>
              <c:idx val="1"/>
              <c:layout>
                <c:manualLayout>
                  <c:xMode val="edge"/>
                  <c:yMode val="edge"/>
                  <c:x val="0.41413570440940162"/>
                  <c:y val="0.10092085011973655"/>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9B3-47C2-BC7B-C9A08BC27345}"/>
                </c:ext>
              </c:extLst>
            </c:dLbl>
            <c:dLbl>
              <c:idx val="2"/>
              <c:layout>
                <c:manualLayout>
                  <c:xMode val="edge"/>
                  <c:yMode val="edge"/>
                  <c:x val="0.6202493268804401"/>
                  <c:y val="8.2571604643420823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9B3-47C2-BC7B-C9A08BC27345}"/>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кестелер!$N$253:$R$253</c:f>
            </c:multiLvlStrRef>
          </c:cat>
          <c:val>
            <c:numRef>
              <c:f>Лист1!$B$249:$E$249</c:f>
              <c:numCache>
                <c:formatCode>0.00</c:formatCode>
                <c:ptCount val="4"/>
                <c:pt idx="0">
                  <c:v>2.1260470927264485</c:v>
                </c:pt>
                <c:pt idx="1">
                  <c:v>2.1007780526387148</c:v>
                </c:pt>
                <c:pt idx="2">
                  <c:v>2.1068173710133333</c:v>
                </c:pt>
                <c:pt idx="3">
                  <c:v>2.1393158128325278</c:v>
                </c:pt>
              </c:numCache>
            </c:numRef>
          </c:val>
          <c:extLst>
            <c:ext xmlns:c16="http://schemas.microsoft.com/office/drawing/2014/chart" uri="{C3380CC4-5D6E-409C-BE32-E72D297353CC}">
              <c16:uniqueId val="{00000008-A9B3-47C2-BC7B-C9A08BC27345}"/>
            </c:ext>
          </c:extLst>
        </c:ser>
        <c:dLbls>
          <c:showLegendKey val="0"/>
          <c:showVal val="0"/>
          <c:showCatName val="0"/>
          <c:showSerName val="0"/>
          <c:showPercent val="0"/>
          <c:showBubbleSize val="0"/>
        </c:dLbls>
        <c:gapWidth val="150"/>
        <c:axId val="1194019103"/>
        <c:axId val="1"/>
      </c:barChart>
      <c:lineChart>
        <c:grouping val="standard"/>
        <c:varyColors val="0"/>
        <c:ser>
          <c:idx val="2"/>
          <c:order val="2"/>
          <c:tx>
            <c:strRef>
              <c:f>кестелер!$N$250</c:f>
              <c:strCache>
                <c:ptCount val="1"/>
                <c:pt idx="0">
                  <c:v>АӨК &lt; 1 кәсіпорындар үлесі</c:v>
                </c:pt>
              </c:strCache>
            </c:strRef>
          </c:tx>
          <c:spPr>
            <a:ln w="25400">
              <a:solidFill>
                <a:srgbClr val="008000"/>
              </a:solidFill>
              <a:prstDash val="solid"/>
            </a:ln>
          </c:spPr>
          <c:marker>
            <c:symbol val="triangle"/>
            <c:size val="5"/>
            <c:spPr>
              <a:solidFill>
                <a:srgbClr val="008000"/>
              </a:solidFill>
              <a:ln>
                <a:solidFill>
                  <a:srgbClr val="008000"/>
                </a:solidFill>
                <a:prstDash val="solid"/>
              </a:ln>
            </c:spPr>
          </c:marker>
          <c:dLbls>
            <c:dLbl>
              <c:idx val="0"/>
              <c:layout>
                <c:manualLayout>
                  <c:xMode val="edge"/>
                  <c:yMode val="edge"/>
                  <c:x val="0.11641602750679032"/>
                  <c:y val="0.33946104131184118"/>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9B3-47C2-BC7B-C9A08BC27345}"/>
                </c:ext>
              </c:extLst>
            </c:dLbl>
            <c:dLbl>
              <c:idx val="1"/>
              <c:layout>
                <c:manualLayout>
                  <c:xMode val="edge"/>
                  <c:yMode val="edge"/>
                  <c:x val="0.40459340707277947"/>
                  <c:y val="0.3486356640499990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9B3-47C2-BC7B-C9A08BC27345}"/>
                </c:ext>
              </c:extLst>
            </c:dLbl>
            <c:dLbl>
              <c:idx val="2"/>
              <c:layout>
                <c:manualLayout>
                  <c:xMode val="edge"/>
                  <c:yMode val="edge"/>
                  <c:x val="0.60307319167452034"/>
                  <c:y val="0.34404835268092004"/>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9B3-47C2-BC7B-C9A08BC27345}"/>
                </c:ext>
              </c:extLst>
            </c:dLbl>
            <c:dLbl>
              <c:idx val="3"/>
              <c:layout>
                <c:manualLayout>
                  <c:xMode val="edge"/>
                  <c:yMode val="edge"/>
                  <c:x val="0.81109527361288336"/>
                  <c:y val="0.33487372994276221"/>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9B3-47C2-BC7B-C9A08BC27345}"/>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кестелер!$N$253:$R$253</c:f>
            </c:multiLvlStrRef>
          </c:cat>
          <c:val>
            <c:numRef>
              <c:f>Лист1!$B$251:$E$251</c:f>
              <c:numCache>
                <c:formatCode>0.00</c:formatCode>
                <c:ptCount val="4"/>
                <c:pt idx="0">
                  <c:v>38.768827766863133</c:v>
                </c:pt>
                <c:pt idx="1">
                  <c:v>36.420919974795211</c:v>
                </c:pt>
                <c:pt idx="2">
                  <c:v>36.272040302267001</c:v>
                </c:pt>
                <c:pt idx="3">
                  <c:v>37.599510104102876</c:v>
                </c:pt>
              </c:numCache>
            </c:numRef>
          </c:val>
          <c:smooth val="0"/>
          <c:extLst>
            <c:ext xmlns:c16="http://schemas.microsoft.com/office/drawing/2014/chart" uri="{C3380CC4-5D6E-409C-BE32-E72D297353CC}">
              <c16:uniqueId val="{0000000D-A9B3-47C2-BC7B-C9A08BC27345}"/>
            </c:ext>
          </c:extLst>
        </c:ser>
        <c:dLbls>
          <c:showLegendKey val="0"/>
          <c:showVal val="0"/>
          <c:showCatName val="0"/>
          <c:showSerName val="0"/>
          <c:showPercent val="0"/>
          <c:showBubbleSize val="0"/>
        </c:dLbls>
        <c:marker val="1"/>
        <c:smooth val="0"/>
        <c:axId val="3"/>
        <c:axId val="4"/>
      </c:lineChart>
      <c:catAx>
        <c:axId val="1194019103"/>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194019103"/>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60"/>
          <c:min val="2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12700">
          <a:solidFill>
            <a:srgbClr val="FFFFFF"/>
          </a:solidFill>
          <a:prstDash val="solid"/>
        </a:ln>
      </c:spPr>
    </c:plotArea>
    <c:legend>
      <c:legendPos val="r"/>
      <c:layout>
        <c:manualLayout>
          <c:xMode val="edge"/>
          <c:yMode val="edge"/>
          <c:x val="5.5345324552408509E-2"/>
          <c:y val="0.77984293274341887"/>
          <c:w val="0.86453213869796752"/>
          <c:h val="0.19725438887039418"/>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Cyr"/>
                <a:ea typeface="Arial Cyr"/>
                <a:cs typeface="Arial Cyr"/>
              </a:defRPr>
            </a:pPr>
            <a:r>
              <a:rPr lang="ru-RU"/>
              <a:t>Баға өзгерісінсің диффузиялық индексі
 (50=өткен тоқсанмен салыстырғанда өзгеріс жоқ)</a:t>
            </a:r>
          </a:p>
        </c:rich>
      </c:tx>
      <c:layout>
        <c:manualLayout>
          <c:xMode val="edge"/>
          <c:yMode val="edge"/>
          <c:x val="0.23982671534384556"/>
          <c:y val="2.6515986772756354E-2"/>
        </c:manualLayout>
      </c:layout>
      <c:overlay val="0"/>
      <c:spPr>
        <a:noFill/>
        <a:ln w="25400">
          <a:noFill/>
        </a:ln>
      </c:spPr>
    </c:title>
    <c:autoTitleDeleted val="0"/>
    <c:plotArea>
      <c:layout>
        <c:manualLayout>
          <c:layoutTarget val="inner"/>
          <c:xMode val="edge"/>
          <c:yMode val="edge"/>
          <c:x val="7.4663034022140598E-2"/>
          <c:y val="0.17803591118850695"/>
          <c:w val="0.91179402154311096"/>
          <c:h val="0.60986769577339606"/>
        </c:manualLayout>
      </c:layout>
      <c:lineChart>
        <c:grouping val="standard"/>
        <c:varyColors val="0"/>
        <c:ser>
          <c:idx val="5"/>
          <c:order val="0"/>
          <c:tx>
            <c:strRef>
              <c:f>кестелер!$N$198</c:f>
              <c:strCache>
                <c:ptCount val="1"/>
                <c:pt idx="0">
                  <c:v>Экономика бойынша</c:v>
                </c:pt>
              </c:strCache>
            </c:strRef>
          </c:tx>
          <c:spPr>
            <a:ln w="38100">
              <a:solidFill>
                <a:srgbClr val="800080"/>
              </a:solidFill>
              <a:prstDash val="solid"/>
            </a:ln>
          </c:spPr>
          <c:marker>
            <c:symbol val="diamond"/>
            <c:size val="5"/>
            <c:spPr>
              <a:solidFill>
                <a:srgbClr val="000080"/>
              </a:solidFill>
              <a:ln>
                <a:solidFill>
                  <a:srgbClr val="000080"/>
                </a:solidFill>
                <a:prstDash val="solid"/>
              </a:ln>
            </c:spPr>
          </c:marker>
          <c:dLbls>
            <c:dLbl>
              <c:idx val="0"/>
              <c:layout>
                <c:manualLayout>
                  <c:xMode val="edge"/>
                  <c:yMode val="edge"/>
                  <c:x val="0.11991335767192278"/>
                  <c:y val="0.30682784694189502"/>
                </c:manualLayout>
              </c:layout>
              <c:numFmt formatCode="0.0" sourceLinked="0"/>
              <c:spPr>
                <a:noFill/>
                <a:ln w="25400">
                  <a:noFill/>
                </a:ln>
              </c:spPr>
              <c:txPr>
                <a:bodyPr/>
                <a:lstStyle/>
                <a:p>
                  <a:pPr>
                    <a:defRPr sz="85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67-426A-8C3B-79E6F0BB8BB3}"/>
                </c:ext>
              </c:extLst>
            </c:dLbl>
            <c:dLbl>
              <c:idx val="1"/>
              <c:layout>
                <c:manualLayout>
                  <c:xMode val="edge"/>
                  <c:yMode val="edge"/>
                  <c:x val="0.30996471700100797"/>
                  <c:y val="0.3712238148185889"/>
                </c:manualLayout>
              </c:layout>
              <c:numFmt formatCode="0.0" sourceLinked="0"/>
              <c:spPr>
                <a:noFill/>
                <a:ln w="25400">
                  <a:noFill/>
                </a:ln>
              </c:spPr>
              <c:txPr>
                <a:bodyPr/>
                <a:lstStyle/>
                <a:p>
                  <a:pPr>
                    <a:defRPr sz="85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567-426A-8C3B-79E6F0BB8BB3}"/>
                </c:ext>
              </c:extLst>
            </c:dLbl>
            <c:dLbl>
              <c:idx val="2"/>
              <c:layout>
                <c:manualLayout>
                  <c:xMode val="edge"/>
                  <c:yMode val="edge"/>
                  <c:x val="0.48417846305266937"/>
                  <c:y val="0.51895574112394582"/>
                </c:manualLayout>
              </c:layout>
              <c:numFmt formatCode="0.0" sourceLinked="0"/>
              <c:spPr>
                <a:noFill/>
                <a:ln w="25400">
                  <a:noFill/>
                </a:ln>
              </c:spPr>
              <c:txPr>
                <a:bodyPr/>
                <a:lstStyle/>
                <a:p>
                  <a:pPr>
                    <a:defRPr sz="85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67-426A-8C3B-79E6F0BB8BB3}"/>
                </c:ext>
              </c:extLst>
            </c:dLbl>
            <c:dLbl>
              <c:idx val="3"/>
              <c:layout>
                <c:manualLayout>
                  <c:xMode val="edge"/>
                  <c:yMode val="edge"/>
                  <c:x val="0.66744227383428711"/>
                  <c:y val="0.47728776190961442"/>
                </c:manualLayout>
              </c:layout>
              <c:numFmt formatCode="0.0" sourceLinked="0"/>
              <c:spPr>
                <a:noFill/>
                <a:ln w="25400">
                  <a:noFill/>
                </a:ln>
              </c:spPr>
              <c:txPr>
                <a:bodyPr/>
                <a:lstStyle/>
                <a:p>
                  <a:pPr>
                    <a:defRPr sz="85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567-426A-8C3B-79E6F0BB8BB3}"/>
                </c:ext>
              </c:extLst>
            </c:dLbl>
            <c:dLbl>
              <c:idx val="4"/>
              <c:layout>
                <c:manualLayout>
                  <c:xMode val="edge"/>
                  <c:yMode val="edge"/>
                  <c:x val="0.83260595515599212"/>
                  <c:y val="0.45834777135764548"/>
                </c:manualLayout>
              </c:layout>
              <c:numFmt formatCode="0.0" sourceLinked="0"/>
              <c:spPr>
                <a:noFill/>
                <a:ln w="25400">
                  <a:noFill/>
                </a:ln>
              </c:spPr>
              <c:txPr>
                <a:bodyPr/>
                <a:lstStyle/>
                <a:p>
                  <a:pPr>
                    <a:defRPr sz="85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567-426A-8C3B-79E6F0BB8BB3}"/>
                </c:ext>
              </c:extLst>
            </c:dLbl>
            <c:dLbl>
              <c:idx val="5"/>
              <c:numFmt formatCode="0.0" sourceLinked="0"/>
              <c:spPr>
                <a:noFill/>
                <a:ln w="25400">
                  <a:noFill/>
                </a:ln>
              </c:spPr>
              <c:txPr>
                <a:bodyPr/>
                <a:lstStyle/>
                <a:p>
                  <a:pPr>
                    <a:defRPr sz="95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567-426A-8C3B-79E6F0BB8BB3}"/>
                </c:ext>
              </c:extLst>
            </c:dLbl>
            <c:dLbl>
              <c:idx val="6"/>
              <c:numFmt formatCode="0.0" sourceLinked="0"/>
              <c:spPr>
                <a:noFill/>
                <a:ln w="25400">
                  <a:noFill/>
                </a:ln>
              </c:spPr>
              <c:txPr>
                <a:bodyPr/>
                <a:lstStyle/>
                <a:p>
                  <a:pPr>
                    <a:defRPr sz="95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567-426A-8C3B-79E6F0BB8BB3}"/>
                </c:ext>
              </c:extLst>
            </c:dLbl>
            <c:numFmt formatCode="0.0" sourceLinked="0"/>
            <c:spPr>
              <a:noFill/>
              <a:ln w="25400">
                <a:noFill/>
              </a:ln>
            </c:spPr>
            <c:txPr>
              <a:bodyPr wrap="square" lIns="38100" tIns="19050" rIns="38100" bIns="19050" anchor="ctr">
                <a:spAutoFit/>
              </a:bodyPr>
              <a:lstStyle/>
              <a:p>
                <a:pPr>
                  <a:defRPr sz="850"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кестелер!$Q$3:$U$3</c:f>
            </c:multiLvlStrRef>
          </c:cat>
          <c:val>
            <c:numRef>
              <c:f>Лист1!$B$207:$F$207</c:f>
              <c:numCache>
                <c:formatCode>0.00</c:formatCode>
                <c:ptCount val="5"/>
                <c:pt idx="0">
                  <c:v>67.77</c:v>
                </c:pt>
                <c:pt idx="1">
                  <c:v>60.895000000000003</c:v>
                </c:pt>
                <c:pt idx="2">
                  <c:v>48.06</c:v>
                </c:pt>
                <c:pt idx="3">
                  <c:v>51.744999999999997</c:v>
                </c:pt>
                <c:pt idx="4">
                  <c:v>54.835000000000001</c:v>
                </c:pt>
              </c:numCache>
            </c:numRef>
          </c:val>
          <c:smooth val="1"/>
          <c:extLst>
            <c:ext xmlns:c16="http://schemas.microsoft.com/office/drawing/2014/chart" uri="{C3380CC4-5D6E-409C-BE32-E72D297353CC}">
              <c16:uniqueId val="{00000007-4567-426A-8C3B-79E6F0BB8BB3}"/>
            </c:ext>
          </c:extLst>
        </c:ser>
        <c:ser>
          <c:idx val="0"/>
          <c:order val="1"/>
          <c:tx>
            <c:strRef>
              <c:f>кестелер!$N$202</c:f>
              <c:strCache>
                <c:ptCount val="1"/>
                <c:pt idx="0">
                  <c:v>Ауыл шаруашылығы</c:v>
                </c:pt>
              </c:strCache>
            </c:strRef>
          </c:tx>
          <c:spPr>
            <a:ln w="25400">
              <a:pattFill prst="pct50">
                <a:fgClr>
                  <a:srgbClr val="000080"/>
                </a:fgClr>
                <a:bgClr>
                  <a:srgbClr val="FFFFFF"/>
                </a:bgClr>
              </a:pattFill>
              <a:prstDash val="solid"/>
            </a:ln>
          </c:spPr>
          <c:marker>
            <c:symbol val="diamond"/>
            <c:size val="5"/>
            <c:spPr>
              <a:solidFill>
                <a:srgbClr val="000080"/>
              </a:solidFill>
              <a:ln>
                <a:solidFill>
                  <a:srgbClr val="000080"/>
                </a:solidFill>
                <a:prstDash val="solid"/>
              </a:ln>
            </c:spPr>
          </c:marker>
          <c:cat>
            <c:multiLvlStrRef>
              <c:f>кестелер!$Q$3:$U$3</c:f>
            </c:multiLvlStrRef>
          </c:cat>
          <c:val>
            <c:numRef>
              <c:f>Лист1!$B$208:$F$208</c:f>
              <c:numCache>
                <c:formatCode>0.0</c:formatCode>
                <c:ptCount val="5"/>
                <c:pt idx="0">
                  <c:v>72.222222222222214</c:v>
                </c:pt>
                <c:pt idx="1">
                  <c:v>62.5</c:v>
                </c:pt>
                <c:pt idx="2">
                  <c:v>38.288288288288285</c:v>
                </c:pt>
                <c:pt idx="3">
                  <c:v>37.16814159292035</c:v>
                </c:pt>
                <c:pt idx="4">
                  <c:v>46.460176991150441</c:v>
                </c:pt>
              </c:numCache>
            </c:numRef>
          </c:val>
          <c:smooth val="0"/>
          <c:extLst>
            <c:ext xmlns:c16="http://schemas.microsoft.com/office/drawing/2014/chart" uri="{C3380CC4-5D6E-409C-BE32-E72D297353CC}">
              <c16:uniqueId val="{00000008-4567-426A-8C3B-79E6F0BB8BB3}"/>
            </c:ext>
          </c:extLst>
        </c:ser>
        <c:ser>
          <c:idx val="1"/>
          <c:order val="2"/>
          <c:tx>
            <c:strRef>
              <c:f>кестелер!$N$199</c:f>
              <c:strCache>
                <c:ptCount val="1"/>
                <c:pt idx="0">
                  <c:v>Кен өндіру өнеркәсібі</c:v>
                </c:pt>
              </c:strCache>
            </c:strRef>
          </c:tx>
          <c:spPr>
            <a:ln w="25400">
              <a:solidFill>
                <a:srgbClr val="FF00FF"/>
              </a:solidFill>
              <a:prstDash val="lgDashDotDot"/>
            </a:ln>
          </c:spPr>
          <c:marker>
            <c:symbol val="square"/>
            <c:size val="5"/>
            <c:spPr>
              <a:solidFill>
                <a:srgbClr val="FF00FF"/>
              </a:solidFill>
              <a:ln>
                <a:solidFill>
                  <a:srgbClr val="FF00FF"/>
                </a:solidFill>
                <a:prstDash val="solid"/>
              </a:ln>
            </c:spPr>
          </c:marker>
          <c:cat>
            <c:multiLvlStrRef>
              <c:f>кестелер!$Q$3:$U$3</c:f>
            </c:multiLvlStrRef>
          </c:cat>
          <c:val>
            <c:numRef>
              <c:f>Лист1!$B$209:$F$209</c:f>
              <c:numCache>
                <c:formatCode>0.00</c:formatCode>
                <c:ptCount val="5"/>
                <c:pt idx="0">
                  <c:v>69.801980198019805</c:v>
                </c:pt>
                <c:pt idx="1">
                  <c:v>48.019801980198018</c:v>
                </c:pt>
                <c:pt idx="2">
                  <c:v>30.582524271844658</c:v>
                </c:pt>
                <c:pt idx="3">
                  <c:v>47.572815533980581</c:v>
                </c:pt>
                <c:pt idx="4">
                  <c:v>54.854368932038838</c:v>
                </c:pt>
              </c:numCache>
            </c:numRef>
          </c:val>
          <c:smooth val="0"/>
          <c:extLst>
            <c:ext xmlns:c16="http://schemas.microsoft.com/office/drawing/2014/chart" uri="{C3380CC4-5D6E-409C-BE32-E72D297353CC}">
              <c16:uniqueId val="{00000009-4567-426A-8C3B-79E6F0BB8BB3}"/>
            </c:ext>
          </c:extLst>
        </c:ser>
        <c:ser>
          <c:idx val="2"/>
          <c:order val="3"/>
          <c:tx>
            <c:strRef>
              <c:f>кестелер!$N$201</c:f>
              <c:strCache>
                <c:ptCount val="1"/>
                <c:pt idx="0">
                  <c:v>Өңдеу өнеркәсібі</c:v>
                </c:pt>
              </c:strCache>
            </c:strRef>
          </c:tx>
          <c:spPr>
            <a:ln w="25400">
              <a:solidFill>
                <a:srgbClr val="FF6600"/>
              </a:solidFill>
              <a:prstDash val="sysDash"/>
            </a:ln>
          </c:spPr>
          <c:marker>
            <c:symbol val="triangle"/>
            <c:size val="5"/>
            <c:spPr>
              <a:solidFill>
                <a:srgbClr val="FF6600"/>
              </a:solidFill>
              <a:ln>
                <a:solidFill>
                  <a:srgbClr val="FF6600"/>
                </a:solidFill>
                <a:prstDash val="solid"/>
              </a:ln>
            </c:spPr>
          </c:marker>
          <c:cat>
            <c:multiLvlStrRef>
              <c:f>кестелер!$Q$3:$U$3</c:f>
            </c:multiLvlStrRef>
          </c:cat>
          <c:val>
            <c:numRef>
              <c:f>Лист1!$B$210:$F$210</c:f>
              <c:numCache>
                <c:formatCode>0.00</c:formatCode>
                <c:ptCount val="5"/>
                <c:pt idx="0">
                  <c:v>67.09401709401709</c:v>
                </c:pt>
                <c:pt idx="1">
                  <c:v>60.564853556485367</c:v>
                </c:pt>
                <c:pt idx="2">
                  <c:v>47.157894736842103</c:v>
                </c:pt>
                <c:pt idx="3">
                  <c:v>50.204498977505111</c:v>
                </c:pt>
                <c:pt idx="4">
                  <c:v>53.987730061349694</c:v>
                </c:pt>
              </c:numCache>
            </c:numRef>
          </c:val>
          <c:smooth val="0"/>
          <c:extLst>
            <c:ext xmlns:c16="http://schemas.microsoft.com/office/drawing/2014/chart" uri="{C3380CC4-5D6E-409C-BE32-E72D297353CC}">
              <c16:uniqueId val="{0000000A-4567-426A-8C3B-79E6F0BB8BB3}"/>
            </c:ext>
          </c:extLst>
        </c:ser>
        <c:ser>
          <c:idx val="3"/>
          <c:order val="4"/>
          <c:tx>
            <c:strRef>
              <c:f>кестелер!$N$200</c:f>
              <c:strCache>
                <c:ptCount val="1"/>
                <c:pt idx="0">
                  <c:v>Құрылыс саласы</c:v>
                </c:pt>
              </c:strCache>
            </c:strRef>
          </c:tx>
          <c:spPr>
            <a:ln w="12700">
              <a:pattFill prst="pct75">
                <a:fgClr>
                  <a:srgbClr val="339966"/>
                </a:fgClr>
                <a:bgClr>
                  <a:srgbClr val="FFFFFF"/>
                </a:bgClr>
              </a:pattFill>
              <a:prstDash val="solid"/>
            </a:ln>
          </c:spPr>
          <c:marker>
            <c:symbol val="x"/>
            <c:size val="5"/>
            <c:spPr>
              <a:noFill/>
              <a:ln>
                <a:solidFill>
                  <a:srgbClr val="339966"/>
                </a:solidFill>
                <a:prstDash val="solid"/>
              </a:ln>
            </c:spPr>
          </c:marker>
          <c:cat>
            <c:multiLvlStrRef>
              <c:f>кестелер!$Q$3:$U$3</c:f>
            </c:multiLvlStrRef>
          </c:cat>
          <c:val>
            <c:numRef>
              <c:f>Лист1!$B$211:$F$211</c:f>
              <c:numCache>
                <c:formatCode>0.00</c:formatCode>
                <c:ptCount val="5"/>
                <c:pt idx="0">
                  <c:v>72.199170124481327</c:v>
                </c:pt>
                <c:pt idx="1">
                  <c:v>63.877551020408163</c:v>
                </c:pt>
                <c:pt idx="2">
                  <c:v>55.87044534412955</c:v>
                </c:pt>
                <c:pt idx="3">
                  <c:v>58.536585365853668</c:v>
                </c:pt>
                <c:pt idx="4">
                  <c:v>60.365853658536594</c:v>
                </c:pt>
              </c:numCache>
            </c:numRef>
          </c:val>
          <c:smooth val="0"/>
          <c:extLst>
            <c:ext xmlns:c16="http://schemas.microsoft.com/office/drawing/2014/chart" uri="{C3380CC4-5D6E-409C-BE32-E72D297353CC}">
              <c16:uniqueId val="{0000000B-4567-426A-8C3B-79E6F0BB8BB3}"/>
            </c:ext>
          </c:extLst>
        </c:ser>
        <c:dLbls>
          <c:showLegendKey val="0"/>
          <c:showVal val="0"/>
          <c:showCatName val="0"/>
          <c:showSerName val="0"/>
          <c:showPercent val="0"/>
          <c:showBubbleSize val="0"/>
        </c:dLbls>
        <c:marker val="1"/>
        <c:smooth val="0"/>
        <c:axId val="1194036303"/>
        <c:axId val="1"/>
      </c:lineChart>
      <c:catAx>
        <c:axId val="1194036303"/>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75"/>
          <c:min val="25"/>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KZ"/>
          </a:p>
        </c:txPr>
        <c:crossAx val="1194036303"/>
        <c:crosses val="autoZero"/>
        <c:crossBetween val="between"/>
        <c:majorUnit val="10"/>
        <c:minorUnit val="1"/>
      </c:valAx>
      <c:spPr>
        <a:solidFill>
          <a:srgbClr val="FFFFFF"/>
        </a:solidFill>
        <a:ln w="12700">
          <a:solidFill>
            <a:srgbClr val="FFFFFF"/>
          </a:solidFill>
          <a:prstDash val="solid"/>
        </a:ln>
      </c:spPr>
    </c:plotArea>
    <c:legend>
      <c:legendPos val="r"/>
      <c:layout>
        <c:manualLayout>
          <c:xMode val="edge"/>
          <c:yMode val="edge"/>
          <c:x val="2.4887678007380197E-2"/>
          <c:y val="0.83335958428662826"/>
          <c:w val="0.9457317642804477"/>
          <c:h val="0.14773192630535684"/>
        </c:manualLayout>
      </c:layout>
      <c:overlay val="0"/>
      <c:spPr>
        <a:solidFill>
          <a:srgbClr val="FFFFFF"/>
        </a:solidFill>
        <a:ln w="25400">
          <a:noFill/>
        </a:ln>
      </c:spPr>
      <c:txPr>
        <a:bodyPr/>
        <a:lstStyle/>
        <a:p>
          <a:pPr>
            <a:defRPr sz="780"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375" b="0" i="0" u="none" strike="noStrike" baseline="0">
          <a:solidFill>
            <a:srgbClr val="000000"/>
          </a:solidFill>
          <a:latin typeface="Arial Cyr"/>
          <a:ea typeface="Arial Cyr"/>
          <a:cs typeface="Arial Cyr"/>
        </a:defRPr>
      </a:pPr>
      <a:endParaRPr lang="ru-KZ"/>
    </a:p>
  </c:txPr>
  <c:printSettings>
    <c:headerFooter alignWithMargins="0">
      <c:oddHeader>&amp;A</c:oddHeader>
      <c:oddFooter>Page &amp;P</c:oddFooter>
    </c:headerFooter>
    <c:pageMargins b="1" l="0.75" r="0.7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Cyr"/>
                <a:ea typeface="Arial Cyr"/>
                <a:cs typeface="Arial Cyr"/>
              </a:defRPr>
            </a:pPr>
            <a:r>
              <a:rPr lang="ru-RU"/>
              <a:t>(50=өткен тоқсанмен салыстырғанда өзгеріс жоқ)</a:t>
            </a:r>
          </a:p>
        </c:rich>
      </c:tx>
      <c:layout>
        <c:manualLayout>
          <c:xMode val="edge"/>
          <c:yMode val="edge"/>
          <c:x val="0.16441986720357851"/>
          <c:y val="2.6718539656119478E-2"/>
        </c:manualLayout>
      </c:layout>
      <c:overlay val="0"/>
      <c:spPr>
        <a:noFill/>
        <a:ln w="25400">
          <a:noFill/>
        </a:ln>
      </c:spPr>
    </c:title>
    <c:autoTitleDeleted val="0"/>
    <c:plotArea>
      <c:layout>
        <c:manualLayout>
          <c:layoutTarget val="inner"/>
          <c:xMode val="edge"/>
          <c:yMode val="edge"/>
          <c:x val="7.4326789283809466E-2"/>
          <c:y val="0.19084671182942484"/>
          <c:w val="0.91219241393766148"/>
          <c:h val="0.60307560938098248"/>
        </c:manualLayout>
      </c:layout>
      <c:lineChart>
        <c:grouping val="standard"/>
        <c:varyColors val="0"/>
        <c:ser>
          <c:idx val="5"/>
          <c:order val="0"/>
          <c:tx>
            <c:strRef>
              <c:f>кестелер!$N$217</c:f>
              <c:strCache>
                <c:ptCount val="1"/>
                <c:pt idx="0">
                  <c:v>Экономика б-ша өзгерістің дифф-қ индексі</c:v>
                </c:pt>
              </c:strCache>
            </c:strRef>
          </c:tx>
          <c:spPr>
            <a:ln w="38100">
              <a:solidFill>
                <a:srgbClr val="FF0000"/>
              </a:solidFill>
              <a:prstDash val="solid"/>
            </a:ln>
          </c:spPr>
          <c:marker>
            <c:symbol val="diamond"/>
            <c:size val="5"/>
            <c:spPr>
              <a:solidFill>
                <a:srgbClr val="008000"/>
              </a:solidFill>
              <a:ln>
                <a:solidFill>
                  <a:srgbClr val="008000"/>
                </a:solidFill>
                <a:prstDash val="solid"/>
              </a:ln>
            </c:spPr>
          </c:marker>
          <c:dLbls>
            <c:dLbl>
              <c:idx val="0"/>
              <c:layout>
                <c:manualLayout>
                  <c:xMode val="edge"/>
                  <c:yMode val="edge"/>
                  <c:x val="0.10811169350372285"/>
                  <c:y val="0.35115794976614173"/>
                </c:manualLayout>
              </c:layout>
              <c:numFmt formatCode="0.0" sourceLinked="0"/>
              <c:spPr>
                <a:noFill/>
                <a:ln w="25400">
                  <a:noFill/>
                </a:ln>
              </c:spPr>
              <c:txPr>
                <a:bodyPr/>
                <a:lstStyle/>
                <a:p>
                  <a:pPr>
                    <a:defRPr sz="85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7A8-473C-A733-D6E30EDBB07B}"/>
                </c:ext>
              </c:extLst>
            </c:dLbl>
            <c:dLbl>
              <c:idx val="1"/>
              <c:layout>
                <c:manualLayout>
                  <c:xMode val="edge"/>
                  <c:yMode val="edge"/>
                  <c:x val="0.27928854155128402"/>
                  <c:y val="0.3969611606052037"/>
                </c:manualLayout>
              </c:layout>
              <c:numFmt formatCode="0.0" sourceLinked="0"/>
              <c:spPr>
                <a:noFill/>
                <a:ln w="25400">
                  <a:noFill/>
                </a:ln>
              </c:spPr>
              <c:txPr>
                <a:bodyPr/>
                <a:lstStyle/>
                <a:p>
                  <a:pPr>
                    <a:defRPr sz="85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7A8-473C-A733-D6E30EDBB07B}"/>
                </c:ext>
              </c:extLst>
            </c:dLbl>
            <c:dLbl>
              <c:idx val="2"/>
              <c:layout>
                <c:manualLayout>
                  <c:xMode val="edge"/>
                  <c:yMode val="edge"/>
                  <c:x val="0.4819979668707644"/>
                  <c:y val="0.58399093819804004"/>
                </c:manualLayout>
              </c:layout>
              <c:numFmt formatCode="0.0" sourceLinked="0"/>
              <c:spPr>
                <a:noFill/>
                <a:ln w="25400">
                  <a:noFill/>
                </a:ln>
              </c:spPr>
              <c:txPr>
                <a:bodyPr/>
                <a:lstStyle/>
                <a:p>
                  <a:pPr>
                    <a:defRPr sz="85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7A8-473C-A733-D6E30EDBB07B}"/>
                </c:ext>
              </c:extLst>
            </c:dLbl>
            <c:dLbl>
              <c:idx val="3"/>
              <c:layout>
                <c:manualLayout>
                  <c:xMode val="edge"/>
                  <c:yMode val="edge"/>
                  <c:x val="0.66668877660629078"/>
                  <c:y val="0.53818772735897813"/>
                </c:manualLayout>
              </c:layout>
              <c:numFmt formatCode="0.0" sourceLinked="0"/>
              <c:spPr>
                <a:noFill/>
                <a:ln w="25400">
                  <a:noFill/>
                </a:ln>
              </c:spPr>
              <c:txPr>
                <a:bodyPr/>
                <a:lstStyle/>
                <a:p>
                  <a:pPr>
                    <a:defRPr sz="85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7A8-473C-A733-D6E30EDBB07B}"/>
                </c:ext>
              </c:extLst>
            </c:dLbl>
            <c:dLbl>
              <c:idx val="4"/>
              <c:layout>
                <c:manualLayout>
                  <c:xMode val="edge"/>
                  <c:yMode val="edge"/>
                  <c:x val="0.85363191328981169"/>
                  <c:y val="0.53818772735897813"/>
                </c:manualLayout>
              </c:layout>
              <c:numFmt formatCode="0.0" sourceLinked="0"/>
              <c:spPr>
                <a:noFill/>
                <a:ln w="25400">
                  <a:noFill/>
                </a:ln>
              </c:spPr>
              <c:txPr>
                <a:bodyPr/>
                <a:lstStyle/>
                <a:p>
                  <a:pPr>
                    <a:defRPr sz="85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7A8-473C-A733-D6E30EDBB07B}"/>
                </c:ext>
              </c:extLst>
            </c:dLbl>
            <c:dLbl>
              <c:idx val="5"/>
              <c:numFmt formatCode="0.0" sourceLinked="0"/>
              <c:spPr>
                <a:noFill/>
                <a:ln w="25400">
                  <a:noFill/>
                </a:ln>
              </c:spPr>
              <c:txPr>
                <a:bodyPr/>
                <a:lstStyle/>
                <a:p>
                  <a:pPr>
                    <a:defRPr sz="95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7A8-473C-A733-D6E30EDBB07B}"/>
                </c:ext>
              </c:extLst>
            </c:dLbl>
            <c:dLbl>
              <c:idx val="6"/>
              <c:numFmt formatCode="0.0" sourceLinked="0"/>
              <c:spPr>
                <a:noFill/>
                <a:ln w="25400">
                  <a:noFill/>
                </a:ln>
              </c:spPr>
              <c:txPr>
                <a:bodyPr/>
                <a:lstStyle/>
                <a:p>
                  <a:pPr>
                    <a:defRPr sz="95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7A8-473C-A733-D6E30EDBB07B}"/>
                </c:ext>
              </c:extLst>
            </c:dLbl>
            <c:numFmt formatCode="0.0" sourceLinked="0"/>
            <c:spPr>
              <a:noFill/>
              <a:ln w="25400">
                <a:noFill/>
              </a:ln>
            </c:spPr>
            <c:txPr>
              <a:bodyPr wrap="square" lIns="38100" tIns="19050" rIns="38100" bIns="19050" anchor="ctr">
                <a:spAutoFit/>
              </a:bodyPr>
              <a:lstStyle/>
              <a:p>
                <a:pPr>
                  <a:defRPr sz="850"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кестелер!$Q$3:$U$3</c:f>
            </c:multiLvlStrRef>
          </c:cat>
          <c:val>
            <c:numRef>
              <c:f>Лист1!$B$224:$F$224</c:f>
              <c:numCache>
                <c:formatCode>0.00</c:formatCode>
                <c:ptCount val="5"/>
                <c:pt idx="0">
                  <c:v>80.69</c:v>
                </c:pt>
                <c:pt idx="1">
                  <c:v>78.274999999999991</c:v>
                </c:pt>
                <c:pt idx="2">
                  <c:v>60.405000000000001</c:v>
                </c:pt>
                <c:pt idx="3">
                  <c:v>68.289999999999992</c:v>
                </c:pt>
                <c:pt idx="4">
                  <c:v>63.81</c:v>
                </c:pt>
              </c:numCache>
            </c:numRef>
          </c:val>
          <c:smooth val="1"/>
          <c:extLst>
            <c:ext xmlns:c16="http://schemas.microsoft.com/office/drawing/2014/chart" uri="{C3380CC4-5D6E-409C-BE32-E72D297353CC}">
              <c16:uniqueId val="{00000007-47A8-473C-A733-D6E30EDBB07B}"/>
            </c:ext>
          </c:extLst>
        </c:ser>
        <c:ser>
          <c:idx val="0"/>
          <c:order val="1"/>
          <c:tx>
            <c:strRef>
              <c:f>кестелер!$N$218</c:f>
              <c:strCache>
                <c:ptCount val="1"/>
                <c:pt idx="0">
                  <c:v>Құрылыс б-ша өзгерістің дифф-қ индексі</c:v>
                </c:pt>
              </c:strCache>
            </c:strRef>
          </c:tx>
          <c:spPr>
            <a:ln w="25400">
              <a:pattFill prst="pct50">
                <a:fgClr>
                  <a:srgbClr val="0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Mode val="edge"/>
                  <c:yMode val="edge"/>
                  <c:x val="0.15541055941160162"/>
                  <c:y val="0.1297757640440089"/>
                </c:manualLayout>
              </c:layout>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7A8-473C-A733-D6E30EDBB07B}"/>
                </c:ext>
              </c:extLst>
            </c:dLbl>
            <c:dLbl>
              <c:idx val="1"/>
              <c:layout>
                <c:manualLayout>
                  <c:xMode val="edge"/>
                  <c:yMode val="edge"/>
                  <c:x val="0.35136300388709929"/>
                  <c:y val="0.16031123793671687"/>
                </c:manualLayout>
              </c:layout>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7A8-473C-A733-D6E30EDBB07B}"/>
                </c:ext>
              </c:extLst>
            </c:dLbl>
            <c:dLbl>
              <c:idx val="2"/>
              <c:layout>
                <c:manualLayout>
                  <c:xMode val="edge"/>
                  <c:yMode val="edge"/>
                  <c:x val="0.52479217888265461"/>
                  <c:y val="0.39314422636861518"/>
                </c:manualLayout>
              </c:layout>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7A8-473C-A733-D6E30EDBB07B}"/>
                </c:ext>
              </c:extLst>
            </c:dLbl>
            <c:dLbl>
              <c:idx val="3"/>
              <c:layout>
                <c:manualLayout>
                  <c:xMode val="edge"/>
                  <c:yMode val="edge"/>
                  <c:x val="0.69371669998222152"/>
                  <c:y val="0.34734101552955321"/>
                </c:manualLayout>
              </c:layout>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7A8-473C-A733-D6E30EDBB07B}"/>
                </c:ext>
              </c:extLst>
            </c:dLbl>
            <c:dLbl>
              <c:idx val="4"/>
              <c:layout>
                <c:manualLayout>
                  <c:xMode val="edge"/>
                  <c:yMode val="edge"/>
                  <c:x val="0.87840750971774817"/>
                  <c:y val="0.36260875247590718"/>
                </c:manualLayout>
              </c:layout>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7A8-473C-A733-D6E30EDBB07B}"/>
                </c:ext>
              </c:extLst>
            </c:dLbl>
            <c:dLbl>
              <c:idx val="5"/>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7A8-473C-A733-D6E30EDBB07B}"/>
                </c:ext>
              </c:extLst>
            </c:dLbl>
            <c:dLbl>
              <c:idx val="6"/>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7A8-473C-A733-D6E30EDBB07B}"/>
                </c:ext>
              </c:extLst>
            </c:dLbl>
            <c:spPr>
              <a:noFill/>
              <a:ln w="25400">
                <a:noFill/>
              </a:ln>
            </c:spPr>
            <c:txPr>
              <a:bodyPr wrap="square" lIns="38100" tIns="19050" rIns="38100" bIns="19050" anchor="ctr">
                <a:spAutoFit/>
              </a:bodyPr>
              <a:lstStyle/>
              <a:p>
                <a:pPr>
                  <a:defRPr sz="8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кестелер!$Q$3:$U$3</c:f>
            </c:multiLvlStrRef>
          </c:cat>
          <c:val>
            <c:numRef>
              <c:f>Лист1!$B$225:$F$225</c:f>
              <c:numCache>
                <c:formatCode>0.0</c:formatCode>
                <c:ptCount val="5"/>
                <c:pt idx="0">
                  <c:v>91.490000000000009</c:v>
                </c:pt>
                <c:pt idx="1">
                  <c:v>87.344999999999999</c:v>
                </c:pt>
                <c:pt idx="2">
                  <c:v>66.8</c:v>
                </c:pt>
                <c:pt idx="3">
                  <c:v>71.144999999999996</c:v>
                </c:pt>
                <c:pt idx="4">
                  <c:v>70.325000000000003</c:v>
                </c:pt>
              </c:numCache>
            </c:numRef>
          </c:val>
          <c:smooth val="0"/>
          <c:extLst>
            <c:ext xmlns:c16="http://schemas.microsoft.com/office/drawing/2014/chart" uri="{C3380CC4-5D6E-409C-BE32-E72D297353CC}">
              <c16:uniqueId val="{0000000F-47A8-473C-A733-D6E30EDBB07B}"/>
            </c:ext>
          </c:extLst>
        </c:ser>
        <c:dLbls>
          <c:showLegendKey val="0"/>
          <c:showVal val="0"/>
          <c:showCatName val="0"/>
          <c:showSerName val="0"/>
          <c:showPercent val="0"/>
          <c:showBubbleSize val="0"/>
        </c:dLbls>
        <c:marker val="1"/>
        <c:smooth val="0"/>
        <c:axId val="1194039903"/>
        <c:axId val="1"/>
      </c:lineChart>
      <c:catAx>
        <c:axId val="1194039903"/>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95"/>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KZ"/>
          </a:p>
        </c:txPr>
        <c:crossAx val="1194039903"/>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4.7298865907878754E-2"/>
          <c:y val="0.85499326899582317"/>
          <c:w val="0.8063330473819329"/>
          <c:h val="0.1259588298074204"/>
        </c:manualLayout>
      </c:layout>
      <c:overlay val="0"/>
      <c:spPr>
        <a:solidFill>
          <a:srgbClr val="FFFFFF"/>
        </a:solidFill>
        <a:ln w="25400">
          <a:noFill/>
        </a:ln>
      </c:spPr>
      <c:txPr>
        <a:bodyPr/>
        <a:lstStyle/>
        <a:p>
          <a:pPr>
            <a:defRPr sz="780"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Cyr"/>
          <a:ea typeface="Arial Cyr"/>
          <a:cs typeface="Arial Cyr"/>
        </a:defRPr>
      </a:pPr>
      <a:endParaRPr lang="ru-KZ"/>
    </a:p>
  </c:txPr>
  <c:printSettings>
    <c:headerFooter alignWithMargins="0">
      <c:oddHeader>&amp;A</c:oddHeader>
      <c:oddFooter>Page &amp;P</c:oddFooter>
    </c:headerFooter>
    <c:pageMargins b="1" l="0.75" r="0.75" t="1" header="0.5" footer="0.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15838232331019"/>
          <c:y val="0.10106755396006953"/>
          <c:w val="0.84233383496855085"/>
          <c:h val="0.63832139343201799"/>
        </c:manualLayout>
      </c:layout>
      <c:barChart>
        <c:barDir val="col"/>
        <c:grouping val="clustered"/>
        <c:varyColors val="0"/>
        <c:ser>
          <c:idx val="1"/>
          <c:order val="0"/>
          <c:tx>
            <c:strRef>
              <c:f>кестелер!$N$47</c:f>
              <c:strCache>
                <c:ptCount val="1"/>
                <c:pt idx="0">
                  <c:v> - Меншікті қаражат</c:v>
                </c:pt>
              </c:strCache>
            </c:strRef>
          </c:tx>
          <c:spPr>
            <a:gradFill rotWithShape="0">
              <a:gsLst>
                <a:gs pos="0">
                  <a:srgbClr xmlns:mc="http://schemas.openxmlformats.org/markup-compatibility/2006" xmlns:a14="http://schemas.microsoft.com/office/drawing/2010/main" val="FFFFFF" mc:Ignorable="a14" a14:legacySpreadsheetColorIndex="25">
                    <a:gamma/>
                    <a:tint val="0"/>
                    <a:invGamma/>
                  </a:srgbClr>
                </a:gs>
                <a:gs pos="100000">
                  <a:srgbClr xmlns:mc="http://schemas.openxmlformats.org/markup-compatibility/2006" xmlns:a14="http://schemas.microsoft.com/office/drawing/2010/main" val="993366" mc:Ignorable="a14" a14:legacySpreadsheetColorIndex="25"/>
                </a:gs>
              </a:gsLst>
              <a:lin ang="5400000" scaled="1"/>
            </a:gradFill>
            <a:ln w="12700">
              <a:solidFill>
                <a:srgbClr val="000000"/>
              </a:solidFill>
              <a:prstDash val="solid"/>
            </a:ln>
          </c:spPr>
          <c:invertIfNegative val="0"/>
          <c:dLbls>
            <c:dLbl>
              <c:idx val="0"/>
              <c:layout>
                <c:manualLayout>
                  <c:xMode val="edge"/>
                  <c:yMode val="edge"/>
                  <c:x val="0.19039052434220671"/>
                  <c:y val="0.11170624385060317"/>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693-48F6-89F1-72868DBF63B5}"/>
                </c:ext>
              </c:extLst>
            </c:dLbl>
            <c:dLbl>
              <c:idx val="1"/>
              <c:layout>
                <c:manualLayout>
                  <c:xMode val="edge"/>
                  <c:yMode val="edge"/>
                  <c:x val="0.40962809782717197"/>
                  <c:y val="9.0428864069535875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693-48F6-89F1-72868DBF63B5}"/>
                </c:ext>
              </c:extLst>
            </c:dLbl>
            <c:dLbl>
              <c:idx val="2"/>
              <c:layout>
                <c:manualLayout>
                  <c:xMode val="edge"/>
                  <c:yMode val="edge"/>
                  <c:x val="0.61732685165503387"/>
                  <c:y val="0.10106755396006953"/>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693-48F6-89F1-72868DBF63B5}"/>
                </c:ext>
              </c:extLst>
            </c:dLbl>
            <c:dLbl>
              <c:idx val="3"/>
              <c:layout>
                <c:manualLayout>
                  <c:xMode val="edge"/>
                  <c:yMode val="edge"/>
                  <c:x val="0.82117933226386119"/>
                  <c:y val="0.10106755396006953"/>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693-48F6-89F1-72868DBF63B5}"/>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кестелер!$Q$3:$U$3</c:f>
            </c:multiLvlStrRef>
          </c:cat>
          <c:val>
            <c:numRef>
              <c:f>Лист1!$B$54:$E$54</c:f>
              <c:numCache>
                <c:formatCode>0.0</c:formatCode>
                <c:ptCount val="4"/>
                <c:pt idx="0">
                  <c:v>80.06</c:v>
                </c:pt>
                <c:pt idx="1">
                  <c:v>81.41</c:v>
                </c:pt>
                <c:pt idx="2" formatCode="0">
                  <c:v>80.27</c:v>
                </c:pt>
                <c:pt idx="3" formatCode="0">
                  <c:v>80.2</c:v>
                </c:pt>
              </c:numCache>
            </c:numRef>
          </c:val>
          <c:extLst>
            <c:ext xmlns:c16="http://schemas.microsoft.com/office/drawing/2014/chart" uri="{C3380CC4-5D6E-409C-BE32-E72D297353CC}">
              <c16:uniqueId val="{00000004-F693-48F6-89F1-72868DBF63B5}"/>
            </c:ext>
          </c:extLst>
        </c:ser>
        <c:ser>
          <c:idx val="0"/>
          <c:order val="1"/>
          <c:tx>
            <c:strRef>
              <c:f>кестелер!$N$48</c:f>
              <c:strCache>
                <c:ptCount val="1"/>
                <c:pt idx="0">
                  <c:v> - Банк несиелері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Mode val="edge"/>
                  <c:yMode val="edge"/>
                  <c:x val="0.27116226194193077"/>
                  <c:y val="0.4681023551834799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693-48F6-89F1-72868DBF63B5}"/>
                </c:ext>
              </c:extLst>
            </c:dLbl>
            <c:dLbl>
              <c:idx val="1"/>
              <c:layout>
                <c:manualLayout>
                  <c:xMode val="edge"/>
                  <c:yMode val="edge"/>
                  <c:x val="0.4769378791602753"/>
                  <c:y val="0.45746366529294624"/>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693-48F6-89F1-72868DBF63B5}"/>
                </c:ext>
              </c:extLst>
            </c:dLbl>
            <c:dLbl>
              <c:idx val="2"/>
              <c:layout>
                <c:manualLayout>
                  <c:xMode val="edge"/>
                  <c:yMode val="edge"/>
                  <c:x val="0.68271349637861989"/>
                  <c:y val="0.4681023551834799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693-48F6-89F1-72868DBF63B5}"/>
                </c:ext>
              </c:extLst>
            </c:dLbl>
            <c:dLbl>
              <c:idx val="3"/>
              <c:layout>
                <c:manualLayout>
                  <c:xMode val="edge"/>
                  <c:yMode val="edge"/>
                  <c:x val="0.9019510698635852"/>
                  <c:y val="0.48937973496454718"/>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693-48F6-89F1-72868DBF63B5}"/>
                </c:ext>
              </c:extLst>
            </c:dLbl>
            <c:dLbl>
              <c:idx val="4"/>
              <c:layout>
                <c:manualLayout>
                  <c:xMode val="edge"/>
                  <c:yMode val="edge"/>
                  <c:x val="0.75002327771172339"/>
                  <c:y val="0.81385977662582298"/>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693-48F6-89F1-72868DBF63B5}"/>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кестелер!$Q$3:$U$3</c:f>
            </c:multiLvlStrRef>
          </c:cat>
          <c:val>
            <c:numRef>
              <c:f>Лист1!$B$55:$E$55</c:f>
              <c:numCache>
                <c:formatCode>0.0</c:formatCode>
                <c:ptCount val="4"/>
                <c:pt idx="0">
                  <c:v>21.61</c:v>
                </c:pt>
                <c:pt idx="1">
                  <c:v>21.18</c:v>
                </c:pt>
                <c:pt idx="2">
                  <c:v>22.59</c:v>
                </c:pt>
                <c:pt idx="3">
                  <c:v>17.12</c:v>
                </c:pt>
              </c:numCache>
            </c:numRef>
          </c:val>
          <c:extLst>
            <c:ext xmlns:c16="http://schemas.microsoft.com/office/drawing/2014/chart" uri="{C3380CC4-5D6E-409C-BE32-E72D297353CC}">
              <c16:uniqueId val="{0000000A-F693-48F6-89F1-72868DBF63B5}"/>
            </c:ext>
          </c:extLst>
        </c:ser>
        <c:dLbls>
          <c:showLegendKey val="0"/>
          <c:showVal val="0"/>
          <c:showCatName val="0"/>
          <c:showSerName val="0"/>
          <c:showPercent val="0"/>
          <c:showBubbleSize val="0"/>
        </c:dLbls>
        <c:gapWidth val="150"/>
        <c:axId val="1194032303"/>
        <c:axId val="1"/>
      </c:barChart>
      <c:barChart>
        <c:barDir val="col"/>
        <c:grouping val="clustered"/>
        <c:varyColors val="0"/>
        <c:ser>
          <c:idx val="2"/>
          <c:order val="2"/>
          <c:tx>
            <c:strRef>
              <c:f>кестелер!$N$49</c:f>
              <c:strCache>
                <c:ptCount val="1"/>
                <c:pt idx="0">
                  <c:v> - Басқа қаражат көздері</c:v>
                </c:pt>
              </c:strCache>
            </c:strRef>
          </c:tx>
          <c:spPr>
            <a:pattFill prst="dkDnDiag">
              <a:fgClr>
                <a:srgbClr xmlns:mc="http://schemas.openxmlformats.org/markup-compatibility/2006" xmlns:a14="http://schemas.microsoft.com/office/drawing/2010/main" val="33CCCC" mc:Ignorable="a14" a14:legacySpreadsheetColorIndex="49"/>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Mode val="edge"/>
                  <c:yMode val="edge"/>
                  <c:x val="0.2577003056753101"/>
                  <c:y val="0.5904472889246167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693-48F6-89F1-72868DBF63B5}"/>
                </c:ext>
              </c:extLst>
            </c:dLbl>
            <c:dLbl>
              <c:idx val="1"/>
              <c:layout>
                <c:manualLayout>
                  <c:xMode val="edge"/>
                  <c:yMode val="edge"/>
                  <c:x val="0.45962964967462017"/>
                  <c:y val="0.60108597881515025"/>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693-48F6-89F1-72868DBF63B5}"/>
                </c:ext>
              </c:extLst>
            </c:dLbl>
            <c:dLbl>
              <c:idx val="2"/>
              <c:layout>
                <c:manualLayout>
                  <c:xMode val="edge"/>
                  <c:yMode val="edge"/>
                  <c:x val="0.67886722315958548"/>
                  <c:y val="0.60108597881515025"/>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693-48F6-89F1-72868DBF63B5}"/>
                </c:ext>
              </c:extLst>
            </c:dLbl>
            <c:dLbl>
              <c:idx val="3"/>
              <c:layout>
                <c:manualLayout>
                  <c:xMode val="edge"/>
                  <c:yMode val="edge"/>
                  <c:x val="0.89041225020648174"/>
                  <c:y val="0.61172466870568398"/>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693-48F6-89F1-72868DBF63B5}"/>
                </c:ext>
              </c:extLst>
            </c:dLbl>
            <c:dLbl>
              <c:idx val="4"/>
              <c:layout>
                <c:manualLayout>
                  <c:xMode val="edge"/>
                  <c:yMode val="edge"/>
                  <c:x val="0.74617700449268887"/>
                  <c:y val="0.81917912157108985"/>
                </c:manualLayout>
              </c:layout>
              <c:spPr>
                <a:noFill/>
                <a:ln w="25400">
                  <a:noFill/>
                </a:ln>
              </c:spPr>
              <c:txPr>
                <a:bodyPr/>
                <a:lstStyle/>
                <a:p>
                  <a:pPr>
                    <a:defRPr sz="7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693-48F6-89F1-72868DBF63B5}"/>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кестелер!$Q$2:$T$2</c:f>
            </c:multiLvlStrRef>
          </c:cat>
          <c:val>
            <c:numRef>
              <c:f>Лист1!$B$56:$E$56</c:f>
              <c:numCache>
                <c:formatCode>0.0</c:formatCode>
                <c:ptCount val="4"/>
                <c:pt idx="0">
                  <c:v>7.2</c:v>
                </c:pt>
                <c:pt idx="1">
                  <c:v>5.96</c:v>
                </c:pt>
                <c:pt idx="2">
                  <c:v>5.86</c:v>
                </c:pt>
                <c:pt idx="3">
                  <c:v>7.34</c:v>
                </c:pt>
              </c:numCache>
            </c:numRef>
          </c:val>
          <c:extLst>
            <c:ext xmlns:c16="http://schemas.microsoft.com/office/drawing/2014/chart" uri="{C3380CC4-5D6E-409C-BE32-E72D297353CC}">
              <c16:uniqueId val="{00000010-F693-48F6-89F1-72868DBF63B5}"/>
            </c:ext>
          </c:extLst>
        </c:ser>
        <c:dLbls>
          <c:showLegendKey val="0"/>
          <c:showVal val="0"/>
          <c:showCatName val="0"/>
          <c:showSerName val="0"/>
          <c:showPercent val="0"/>
          <c:showBubbleSize val="0"/>
        </c:dLbls>
        <c:gapWidth val="150"/>
        <c:axId val="3"/>
        <c:axId val="4"/>
      </c:barChart>
      <c:lineChart>
        <c:grouping val="standard"/>
        <c:varyColors val="0"/>
        <c:ser>
          <c:idx val="3"/>
          <c:order val="3"/>
          <c:tx>
            <c:strRef>
              <c:f>кестелер!#REF!</c:f>
              <c:strCache>
                <c:ptCount val="1"/>
                <c:pt idx="0">
                  <c:v>#ССЫЛКА!</c:v>
                </c:pt>
              </c:strCache>
            </c:strRef>
          </c:tx>
          <c:spPr>
            <a:ln w="3175">
              <a:solidFill>
                <a:srgbClr val="FFFFFF"/>
              </a:solidFill>
              <a:prstDash val="solid"/>
            </a:ln>
          </c:spPr>
          <c:marker>
            <c:symbol val="none"/>
          </c:marker>
          <c:cat>
            <c:multiLvlStrRef>
              <c:f>кестелер!$Q$2:$T$2</c:f>
            </c:multiLvlStrRef>
          </c:cat>
          <c:val>
            <c:numRef>
              <c:f>кестелер!#REF!</c:f>
              <c:numCache>
                <c:formatCode>General</c:formatCode>
                <c:ptCount val="1"/>
                <c:pt idx="0">
                  <c:v>1</c:v>
                </c:pt>
              </c:numCache>
            </c:numRef>
          </c:val>
          <c:smooth val="0"/>
          <c:extLst>
            <c:ext xmlns:c16="http://schemas.microsoft.com/office/drawing/2014/chart" uri="{C3380CC4-5D6E-409C-BE32-E72D297353CC}">
              <c16:uniqueId val="{00000011-F693-48F6-89F1-72868DBF63B5}"/>
            </c:ext>
          </c:extLst>
        </c:ser>
        <c:dLbls>
          <c:showLegendKey val="0"/>
          <c:showVal val="0"/>
          <c:showCatName val="0"/>
          <c:showSerName val="0"/>
          <c:showPercent val="0"/>
          <c:showBubbleSize val="0"/>
        </c:dLbls>
        <c:marker val="1"/>
        <c:smooth val="0"/>
        <c:axId val="3"/>
        <c:axId val="4"/>
      </c:lineChart>
      <c:catAx>
        <c:axId val="1194032303"/>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majorGridlines>
          <c:spPr>
            <a:ln w="3175">
              <a:pattFill prst="pct25">
                <a:fgClr>
                  <a:srgbClr val="0000FF"/>
                </a:fgClr>
                <a:bgClr>
                  <a:srgbClr val="FFFFFF"/>
                </a:bgClr>
              </a:pattFill>
              <a:prstDash val="solid"/>
            </a:ln>
          </c:spPr>
        </c:majorGridlines>
        <c:title>
          <c:tx>
            <c:rich>
              <a:bodyPr/>
              <a:lstStyle/>
              <a:p>
                <a:pPr>
                  <a:defRPr sz="900" b="0" i="0" u="none" strike="noStrike" baseline="0">
                    <a:solidFill>
                      <a:srgbClr val="000000"/>
                    </a:solidFill>
                    <a:latin typeface="Arial"/>
                    <a:ea typeface="Arial"/>
                    <a:cs typeface="Arial"/>
                  </a:defRPr>
                </a:pPr>
                <a:r>
                  <a:rPr lang="ru-RU"/>
                  <a:t>жауаптар % -ы</a:t>
                </a:r>
              </a:p>
            </c:rich>
          </c:tx>
          <c:layout>
            <c:manualLayout>
              <c:xMode val="edge"/>
              <c:yMode val="edge"/>
              <c:x val="1.3461956266620676E-2"/>
              <c:y val="0.17553838319380496"/>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194032303"/>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scaling>
        <c:delete val="1"/>
        <c:axPos val="l"/>
        <c:numFmt formatCode="0.0" sourceLinked="1"/>
        <c:majorTickMark val="out"/>
        <c:minorTickMark val="none"/>
        <c:tickLblPos val="nextTo"/>
        <c:crossAx val="3"/>
        <c:crosses val="autoZero"/>
        <c:crossBetween val="between"/>
      </c:valAx>
      <c:spPr>
        <a:solidFill>
          <a:srgbClr val="FFFFFF"/>
        </a:solidFill>
        <a:ln w="25400">
          <a:noFill/>
        </a:ln>
      </c:spPr>
    </c:plotArea>
    <c:legend>
      <c:legendPos val="r"/>
      <c:legendEntry>
        <c:idx val="3"/>
        <c:txPr>
          <a:bodyPr/>
          <a:lstStyle/>
          <a:p>
            <a:pPr>
              <a:defRPr sz="780" b="0" i="0" u="none" strike="noStrike" baseline="0">
                <a:solidFill>
                  <a:srgbClr val="FFFFFF"/>
                </a:solidFill>
                <a:latin typeface="Arial"/>
                <a:ea typeface="Arial"/>
                <a:cs typeface="Arial"/>
              </a:defRPr>
            </a:pPr>
            <a:endParaRPr lang="ru-KZ"/>
          </a:p>
        </c:txPr>
      </c:legendEntry>
      <c:layout>
        <c:manualLayout>
          <c:xMode val="edge"/>
          <c:yMode val="edge"/>
          <c:x val="5.1924688456965462E-2"/>
          <c:y val="0.79258239684475573"/>
          <c:w val="0.89425852342551637"/>
          <c:h val="0.18085772813907175"/>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51067184503609"/>
          <c:y val="8.0853860288985058E-2"/>
          <c:w val="0.87865042368594259"/>
          <c:h val="0.65534181497387889"/>
        </c:manualLayout>
      </c:layout>
      <c:barChart>
        <c:barDir val="col"/>
        <c:grouping val="clustered"/>
        <c:varyColors val="0"/>
        <c:ser>
          <c:idx val="1"/>
          <c:order val="0"/>
          <c:tx>
            <c:strRef>
              <c:f>кестелер!$N$64</c:f>
              <c:strCache>
                <c:ptCount val="1"/>
                <c:pt idx="0">
                  <c:v> - Меншікті қаражат</c:v>
                </c:pt>
              </c:strCache>
            </c:strRef>
          </c:tx>
          <c:spPr>
            <a:pattFill prst="wdDnDiag">
              <a:fgClr>
                <a:srgbClr xmlns:mc="http://schemas.openxmlformats.org/markup-compatibility/2006" xmlns:a14="http://schemas.microsoft.com/office/drawing/2010/main" val="99CCFF" mc:Ignorable="a14" a14:legacySpreadsheetColorIndex="44"/>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кестелер!$Q$3:$T$3</c:f>
            </c:multiLvlStrRef>
          </c:cat>
          <c:val>
            <c:numRef>
              <c:f>Лист1!$B$69:$E$69</c:f>
              <c:numCache>
                <c:formatCode>0.0</c:formatCode>
                <c:ptCount val="4"/>
                <c:pt idx="0">
                  <c:v>57.33</c:v>
                </c:pt>
                <c:pt idx="1">
                  <c:v>59.21</c:v>
                </c:pt>
                <c:pt idx="2">
                  <c:v>56.6</c:v>
                </c:pt>
                <c:pt idx="3">
                  <c:v>51.83</c:v>
                </c:pt>
              </c:numCache>
            </c:numRef>
          </c:val>
          <c:extLst>
            <c:ext xmlns:c16="http://schemas.microsoft.com/office/drawing/2014/chart" uri="{C3380CC4-5D6E-409C-BE32-E72D297353CC}">
              <c16:uniqueId val="{00000000-058A-46E4-8461-AE5A372D8E3F}"/>
            </c:ext>
          </c:extLst>
        </c:ser>
        <c:ser>
          <c:idx val="0"/>
          <c:order val="1"/>
          <c:tx>
            <c:strRef>
              <c:f>кестелер!$N$65</c:f>
              <c:strCache>
                <c:ptCount val="1"/>
                <c:pt idx="0">
                  <c:v> - Қаржыландырылған жоқ </c:v>
                </c:pt>
              </c:strCache>
            </c:strRef>
          </c:tx>
          <c:spPr>
            <a:pattFill prst="divot">
              <a:fgClr>
                <a:srgbClr xmlns:mc="http://schemas.openxmlformats.org/markup-compatibility/2006" xmlns:a14="http://schemas.microsoft.com/office/drawing/2010/main" val="9999FF" mc:Ignorable="a14" a14:legacySpreadsheetColorIndex="24"/>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Mode val="edge"/>
                  <c:yMode val="edge"/>
                  <c:x val="0.21196309189949544"/>
                  <c:y val="0.31064904216294259"/>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58A-46E4-8461-AE5A372D8E3F}"/>
                </c:ext>
              </c:extLst>
            </c:dLbl>
            <c:dLbl>
              <c:idx val="1"/>
              <c:layout>
                <c:manualLayout>
                  <c:xMode val="edge"/>
                  <c:yMode val="edge"/>
                  <c:x val="0.43479608594768293"/>
                  <c:y val="0.3234154411559402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58A-46E4-8461-AE5A372D8E3F}"/>
                </c:ext>
              </c:extLst>
            </c:dLbl>
            <c:dLbl>
              <c:idx val="2"/>
              <c:layout>
                <c:manualLayout>
                  <c:xMode val="edge"/>
                  <c:yMode val="edge"/>
                  <c:x val="0.6467591778471784"/>
                  <c:y val="0.27660531151494888"/>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58A-46E4-8461-AE5A372D8E3F}"/>
                </c:ext>
              </c:extLst>
            </c:dLbl>
            <c:dLbl>
              <c:idx val="3"/>
              <c:layout>
                <c:manualLayout>
                  <c:xMode val="edge"/>
                  <c:yMode val="edge"/>
                  <c:x val="0.86778052153725049"/>
                  <c:y val="0.22128424921195908"/>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58A-46E4-8461-AE5A372D8E3F}"/>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кестелер!$Q$3:$T$3</c:f>
            </c:multiLvlStrRef>
          </c:cat>
          <c:val>
            <c:numRef>
              <c:f>Лист1!$B$70:$E$70</c:f>
              <c:numCache>
                <c:formatCode>0.0</c:formatCode>
                <c:ptCount val="4"/>
                <c:pt idx="0">
                  <c:v>36.15</c:v>
                </c:pt>
                <c:pt idx="1">
                  <c:v>33.69</c:v>
                </c:pt>
                <c:pt idx="2">
                  <c:v>36.94</c:v>
                </c:pt>
                <c:pt idx="3">
                  <c:v>41.93</c:v>
                </c:pt>
              </c:numCache>
            </c:numRef>
          </c:val>
          <c:extLst>
            <c:ext xmlns:c16="http://schemas.microsoft.com/office/drawing/2014/chart" uri="{C3380CC4-5D6E-409C-BE32-E72D297353CC}">
              <c16:uniqueId val="{00000005-058A-46E4-8461-AE5A372D8E3F}"/>
            </c:ext>
          </c:extLst>
        </c:ser>
        <c:ser>
          <c:idx val="4"/>
          <c:order val="2"/>
          <c:tx>
            <c:strRef>
              <c:f>кестелер!$N$66</c:f>
              <c:strCache>
                <c:ptCount val="1"/>
                <c:pt idx="0">
                  <c:v> - Басқа қаражат көздері</c:v>
                </c:pt>
              </c:strCache>
            </c:strRef>
          </c:tx>
          <c:spPr>
            <a:solidFill>
              <a:srgbClr val="660066"/>
            </a:solidFill>
            <a:ln w="12700">
              <a:solidFill>
                <a:srgbClr val="000000"/>
              </a:solidFill>
              <a:prstDash val="solid"/>
            </a:ln>
          </c:spPr>
          <c:invertIfNegative val="0"/>
          <c:dLbls>
            <c:dLbl>
              <c:idx val="0"/>
              <c:layout>
                <c:manualLayout>
                  <c:xMode val="edge"/>
                  <c:yMode val="edge"/>
                  <c:x val="0.26087765156860976"/>
                  <c:y val="0.582998887346892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58A-46E4-8461-AE5A372D8E3F}"/>
                </c:ext>
              </c:extLst>
            </c:dLbl>
            <c:dLbl>
              <c:idx val="1"/>
              <c:layout>
                <c:manualLayout>
                  <c:xMode val="edge"/>
                  <c:yMode val="edge"/>
                  <c:x val="0.48371064561679727"/>
                  <c:y val="0.5915098200088906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58A-46E4-8461-AE5A372D8E3F}"/>
                </c:ext>
              </c:extLst>
            </c:dLbl>
            <c:dLbl>
              <c:idx val="2"/>
              <c:layout>
                <c:manualLayout>
                  <c:xMode val="edge"/>
                  <c:yMode val="edge"/>
                  <c:x val="0.70473198930686942"/>
                  <c:y val="0.5915098200088906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58A-46E4-8461-AE5A372D8E3F}"/>
                </c:ext>
              </c:extLst>
            </c:dLbl>
            <c:dLbl>
              <c:idx val="3"/>
              <c:layout>
                <c:manualLayout>
                  <c:xMode val="edge"/>
                  <c:yMode val="edge"/>
                  <c:x val="0.92937663371317236"/>
                  <c:y val="0.5957652863398899"/>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58A-46E4-8461-AE5A372D8E3F}"/>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кестелер!$Q$3:$T$3</c:f>
            </c:multiLvlStrRef>
          </c:cat>
          <c:val>
            <c:numRef>
              <c:f>Лист1!$B$71:$E$71</c:f>
              <c:numCache>
                <c:formatCode>0.0</c:formatCode>
                <c:ptCount val="4"/>
                <c:pt idx="0">
                  <c:v>4.0999999999999996</c:v>
                </c:pt>
                <c:pt idx="1">
                  <c:v>3.91</c:v>
                </c:pt>
                <c:pt idx="2">
                  <c:v>4.24</c:v>
                </c:pt>
                <c:pt idx="3">
                  <c:v>4.37</c:v>
                </c:pt>
              </c:numCache>
            </c:numRef>
          </c:val>
          <c:extLst>
            <c:ext xmlns:c16="http://schemas.microsoft.com/office/drawing/2014/chart" uri="{C3380CC4-5D6E-409C-BE32-E72D297353CC}">
              <c16:uniqueId val="{0000000A-058A-46E4-8461-AE5A372D8E3F}"/>
            </c:ext>
          </c:extLst>
        </c:ser>
        <c:dLbls>
          <c:showLegendKey val="0"/>
          <c:showVal val="1"/>
          <c:showCatName val="0"/>
          <c:showSerName val="0"/>
          <c:showPercent val="0"/>
          <c:showBubbleSize val="0"/>
        </c:dLbls>
        <c:gapWidth val="70"/>
        <c:overlap val="30"/>
        <c:axId val="1194028703"/>
        <c:axId val="1"/>
      </c:barChart>
      <c:barChart>
        <c:barDir val="col"/>
        <c:grouping val="clustered"/>
        <c:varyColors val="0"/>
        <c:ser>
          <c:idx val="2"/>
          <c:order val="3"/>
          <c:tx>
            <c:strRef>
              <c:f>кестелер!$N$67</c:f>
              <c:strCache>
                <c:ptCount val="1"/>
                <c:pt idx="0">
                  <c:v> - Банк несиелері</c:v>
                </c:pt>
              </c:strCache>
            </c:strRef>
          </c:tx>
          <c:spPr>
            <a:gradFill rotWithShape="0">
              <a:gsLst>
                <a:gs pos="0">
                  <a:srgbClr xmlns:mc="http://schemas.openxmlformats.org/markup-compatibility/2006" xmlns:a14="http://schemas.microsoft.com/office/drawing/2010/main" val="76765E" mc:Ignorable="a14" a14:legacySpreadsheetColorIndex="26">
                    <a:gamma/>
                    <a:shade val="46275"/>
                    <a:invGamma/>
                  </a:srgbClr>
                </a:gs>
                <a:gs pos="50000">
                  <a:srgbClr xmlns:mc="http://schemas.openxmlformats.org/markup-compatibility/2006" xmlns:a14="http://schemas.microsoft.com/office/drawing/2010/main" val="FFFFCC" mc:Ignorable="a14" a14:legacySpreadsheetColorIndex="26"/>
                </a:gs>
                <a:gs pos="100000">
                  <a:srgbClr xmlns:mc="http://schemas.openxmlformats.org/markup-compatibility/2006" xmlns:a14="http://schemas.microsoft.com/office/drawing/2010/main" val="76765E" mc:Ignorable="a14" a14:legacySpreadsheetColorIndex="26">
                    <a:gamma/>
                    <a:shade val="46275"/>
                    <a:invGamma/>
                  </a:srgbClr>
                </a:gs>
              </a:gsLst>
              <a:lin ang="0" scaled="1"/>
            </a:gra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кестелер!$Q$2:$T$2</c:f>
            </c:multiLvlStrRef>
          </c:cat>
          <c:val>
            <c:numRef>
              <c:f>Лист1!$B$72:$E$72</c:f>
              <c:numCache>
                <c:formatCode>0.0</c:formatCode>
                <c:ptCount val="4"/>
                <c:pt idx="0">
                  <c:v>7.02</c:v>
                </c:pt>
                <c:pt idx="1">
                  <c:v>7.7</c:v>
                </c:pt>
                <c:pt idx="2">
                  <c:v>7.17</c:v>
                </c:pt>
                <c:pt idx="3">
                  <c:v>4.72</c:v>
                </c:pt>
              </c:numCache>
            </c:numRef>
          </c:val>
          <c:extLst>
            <c:ext xmlns:c16="http://schemas.microsoft.com/office/drawing/2014/chart" uri="{C3380CC4-5D6E-409C-BE32-E72D297353CC}">
              <c16:uniqueId val="{0000000B-058A-46E4-8461-AE5A372D8E3F}"/>
            </c:ext>
          </c:extLst>
        </c:ser>
        <c:dLbls>
          <c:showLegendKey val="0"/>
          <c:showVal val="1"/>
          <c:showCatName val="0"/>
          <c:showSerName val="0"/>
          <c:showPercent val="0"/>
          <c:showBubbleSize val="0"/>
        </c:dLbls>
        <c:gapWidth val="150"/>
        <c:axId val="3"/>
        <c:axId val="4"/>
      </c:barChart>
      <c:lineChart>
        <c:grouping val="standard"/>
        <c:varyColors val="0"/>
        <c:ser>
          <c:idx val="3"/>
          <c:order val="4"/>
          <c:tx>
            <c:strRef>
              <c:f>Лист1!$A$73</c:f>
              <c:strCache>
                <c:ptCount val="1"/>
              </c:strCache>
            </c:strRef>
          </c:tx>
          <c:spPr>
            <a:ln w="12700">
              <a:solidFill>
                <a:srgbClr val="FFFFFF"/>
              </a:solidFill>
              <a:prstDash val="solid"/>
            </a:ln>
          </c:spPr>
          <c:marker>
            <c:symbol val="x"/>
            <c:size val="5"/>
            <c:spPr>
              <a:noFill/>
              <a:ln>
                <a:solidFill>
                  <a:srgbClr val="FFFFFF"/>
                </a:solidFill>
                <a:prstDash val="solid"/>
              </a:ln>
            </c:spPr>
          </c:marker>
          <c:dLbls>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кестелер!$Q$2:$T$2</c:f>
            </c:multiLvlStrRef>
          </c:cat>
          <c:val>
            <c:numRef>
              <c:f>Лист1!$B$73:$E$73</c:f>
              <c:numCache>
                <c:formatCode>0.0</c:formatCode>
                <c:ptCount val="4"/>
              </c:numCache>
            </c:numRef>
          </c:val>
          <c:smooth val="0"/>
          <c:extLst>
            <c:ext xmlns:c16="http://schemas.microsoft.com/office/drawing/2014/chart" uri="{C3380CC4-5D6E-409C-BE32-E72D297353CC}">
              <c16:uniqueId val="{0000000C-058A-46E4-8461-AE5A372D8E3F}"/>
            </c:ext>
          </c:extLst>
        </c:ser>
        <c:dLbls>
          <c:showLegendKey val="0"/>
          <c:showVal val="1"/>
          <c:showCatName val="0"/>
          <c:showSerName val="0"/>
          <c:showPercent val="0"/>
          <c:showBubbleSize val="0"/>
        </c:dLbls>
        <c:marker val="1"/>
        <c:smooth val="0"/>
        <c:axId val="3"/>
        <c:axId val="4"/>
      </c:lineChart>
      <c:catAx>
        <c:axId val="1194028703"/>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900" b="0" i="0" u="none" strike="noStrike" baseline="0">
                    <a:solidFill>
                      <a:srgbClr val="000000"/>
                    </a:solidFill>
                    <a:latin typeface="Arial"/>
                    <a:ea typeface="Arial"/>
                    <a:cs typeface="Arial"/>
                  </a:defRPr>
                </a:pPr>
                <a:r>
                  <a:rPr lang="ru-RU"/>
                  <a:t>жауаптар % -ы</a:t>
                </a:r>
              </a:p>
            </c:rich>
          </c:tx>
          <c:layout>
            <c:manualLayout>
              <c:xMode val="edge"/>
              <c:yMode val="edge"/>
              <c:x val="1.2681552506807419E-2"/>
              <c:y val="0.20426238388796225"/>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194028703"/>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scaling>
        <c:delete val="1"/>
        <c:axPos val="l"/>
        <c:numFmt formatCode="0.0" sourceLinked="1"/>
        <c:majorTickMark val="out"/>
        <c:minorTickMark val="none"/>
        <c:tickLblPos val="nextTo"/>
        <c:crossAx val="3"/>
        <c:crosses val="autoZero"/>
        <c:crossBetween val="between"/>
      </c:valAx>
      <c:spPr>
        <a:noFill/>
        <a:ln w="25400">
          <a:noFill/>
        </a:ln>
      </c:spPr>
    </c:plotArea>
    <c:legend>
      <c:legendPos val="b"/>
      <c:layout>
        <c:manualLayout>
          <c:xMode val="edge"/>
          <c:yMode val="edge"/>
          <c:x val="3.2609706446076227E-2"/>
          <c:y val="0.81279406922084974"/>
          <c:w val="0.90220187834144216"/>
          <c:h val="0.16170772057797009"/>
        </c:manualLayout>
      </c:layout>
      <c:overlay val="0"/>
      <c:spPr>
        <a:noFill/>
        <a:ln w="25400">
          <a:noFill/>
        </a:ln>
      </c:spPr>
      <c:txPr>
        <a:bodyPr/>
        <a:lstStyle/>
        <a:p>
          <a:pPr>
            <a:defRPr sz="78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RU"/>
              <a:t>Теңгемен несиелеу шарттары</a:t>
            </a:r>
          </a:p>
        </c:rich>
      </c:tx>
      <c:layout>
        <c:manualLayout>
          <c:xMode val="edge"/>
          <c:yMode val="edge"/>
          <c:x val="0.31364612751609805"/>
          <c:y val="2.7668983774375516E-2"/>
        </c:manualLayout>
      </c:layout>
      <c:overlay val="0"/>
      <c:spPr>
        <a:noFill/>
        <a:ln w="25400">
          <a:noFill/>
        </a:ln>
      </c:spPr>
    </c:title>
    <c:autoTitleDeleted val="0"/>
    <c:plotArea>
      <c:layout>
        <c:manualLayout>
          <c:layoutTarget val="inner"/>
          <c:xMode val="edge"/>
          <c:yMode val="edge"/>
          <c:x val="0.1363678815287383"/>
          <c:y val="0.18973017445286067"/>
          <c:w val="0.77956972273928726"/>
          <c:h val="0.60081221910072535"/>
        </c:manualLayout>
      </c:layout>
      <c:barChart>
        <c:barDir val="col"/>
        <c:grouping val="clustered"/>
        <c:varyColors val="0"/>
        <c:ser>
          <c:idx val="1"/>
          <c:order val="0"/>
          <c:tx>
            <c:strRef>
              <c:f>кестелер!$N$99</c:f>
              <c:strCache>
                <c:ptCount val="1"/>
                <c:pt idx="0">
                  <c:v>Нақты несие алу мерз.</c:v>
                </c:pt>
              </c:strCache>
            </c:strRef>
          </c:tx>
          <c:spPr>
            <a:pattFill prst="ltUpDiag">
              <a:fgClr>
                <a:srgbClr xmlns:mc="http://schemas.openxmlformats.org/markup-compatibility/2006" xmlns:a14="http://schemas.microsoft.com/office/drawing/2010/main" val="99CC00" mc:Ignorable="a14" a14:legacySpreadsheetColorIndex="5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elete val="1"/>
          </c:dLbls>
          <c:cat>
            <c:multiLvlStrRef>
              <c:f>кестелер!$Q$3:$T$3</c:f>
            </c:multiLvlStrRef>
          </c:cat>
          <c:val>
            <c:numRef>
              <c:f>Лист1!$B$110:$E$110</c:f>
              <c:numCache>
                <c:formatCode>0.0</c:formatCode>
                <c:ptCount val="4"/>
                <c:pt idx="0">
                  <c:v>16.600000000000001</c:v>
                </c:pt>
                <c:pt idx="1">
                  <c:v>16.93</c:v>
                </c:pt>
                <c:pt idx="2">
                  <c:v>16.95</c:v>
                </c:pt>
                <c:pt idx="3">
                  <c:v>18.13</c:v>
                </c:pt>
              </c:numCache>
            </c:numRef>
          </c:val>
          <c:extLst>
            <c:ext xmlns:c16="http://schemas.microsoft.com/office/drawing/2014/chart" uri="{C3380CC4-5D6E-409C-BE32-E72D297353CC}">
              <c16:uniqueId val="{00000000-57FA-4C09-AE3B-89F48CDDE42C}"/>
            </c:ext>
          </c:extLst>
        </c:ser>
        <c:ser>
          <c:idx val="0"/>
          <c:order val="1"/>
          <c:tx>
            <c:strRef>
              <c:f>кестелер!$N$100</c:f>
              <c:strCache>
                <c:ptCount val="1"/>
                <c:pt idx="0">
                  <c:v>Қалаулы несие алу мерз.</c:v>
                </c:pt>
              </c:strCache>
            </c:strRef>
          </c:tx>
          <c:spPr>
            <a:solidFill>
              <a:srgbClr val="CCFFFF"/>
            </a:solidFill>
            <a:ln w="12700">
              <a:solidFill>
                <a:srgbClr val="000000"/>
              </a:solidFill>
              <a:prstDash val="solid"/>
            </a:ln>
          </c:spPr>
          <c:invertIfNegative val="0"/>
          <c:dLbls>
            <c:delete val="1"/>
          </c:dLbls>
          <c:cat>
            <c:multiLvlStrRef>
              <c:f>кестелер!$Q$3:$T$3</c:f>
            </c:multiLvlStrRef>
          </c:cat>
          <c:val>
            <c:numRef>
              <c:f>Лист1!$B$111:$E$111</c:f>
              <c:numCache>
                <c:formatCode>0.0</c:formatCode>
                <c:ptCount val="4"/>
                <c:pt idx="0">
                  <c:v>29.81</c:v>
                </c:pt>
                <c:pt idx="1">
                  <c:v>29.31</c:v>
                </c:pt>
                <c:pt idx="2">
                  <c:v>29.37</c:v>
                </c:pt>
                <c:pt idx="3">
                  <c:v>28.95</c:v>
                </c:pt>
              </c:numCache>
            </c:numRef>
          </c:val>
          <c:extLst>
            <c:ext xmlns:c16="http://schemas.microsoft.com/office/drawing/2014/chart" uri="{C3380CC4-5D6E-409C-BE32-E72D297353CC}">
              <c16:uniqueId val="{00000001-57FA-4C09-AE3B-89F48CDDE42C}"/>
            </c:ext>
          </c:extLst>
        </c:ser>
        <c:dLbls>
          <c:showLegendKey val="0"/>
          <c:showVal val="1"/>
          <c:showCatName val="0"/>
          <c:showSerName val="0"/>
          <c:showPercent val="0"/>
          <c:showBubbleSize val="0"/>
        </c:dLbls>
        <c:gapWidth val="40"/>
        <c:axId val="1194029103"/>
        <c:axId val="1"/>
      </c:barChart>
      <c:lineChart>
        <c:grouping val="standard"/>
        <c:varyColors val="0"/>
        <c:ser>
          <c:idx val="3"/>
          <c:order val="2"/>
          <c:tx>
            <c:strRef>
              <c:f>кестелер!$N$102</c:f>
              <c:strCache>
                <c:ptCount val="1"/>
                <c:pt idx="0">
                  <c:v>Нақты % мөлшерлеме</c:v>
                </c:pt>
              </c:strCache>
            </c:strRef>
          </c:tx>
          <c:spPr>
            <a:ln w="12700">
              <a:solidFill>
                <a:srgbClr val="3366FF"/>
              </a:solidFill>
              <a:prstDash val="solid"/>
            </a:ln>
          </c:spPr>
          <c:marker>
            <c:symbol val="x"/>
            <c:size val="3"/>
            <c:spPr>
              <a:noFill/>
              <a:ln>
                <a:solidFill>
                  <a:srgbClr val="0000FF"/>
                </a:solidFill>
                <a:prstDash val="solid"/>
              </a:ln>
            </c:spPr>
          </c:marker>
          <c:dLbls>
            <c:dLbl>
              <c:idx val="0"/>
              <c:layout>
                <c:manualLayout>
                  <c:xMode val="edge"/>
                  <c:yMode val="edge"/>
                  <c:x val="0.19091503414023361"/>
                  <c:y val="0.15020305477518137"/>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7FA-4C09-AE3B-89F48CDDE42C}"/>
                </c:ext>
              </c:extLst>
            </c:dLbl>
            <c:dLbl>
              <c:idx val="1"/>
              <c:layout>
                <c:manualLayout>
                  <c:xMode val="edge"/>
                  <c:yMode val="edge"/>
                  <c:x val="0.3841028663059462"/>
                  <c:y val="0.1462503428074134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7FA-4C09-AE3B-89F48CDDE42C}"/>
                </c:ext>
              </c:extLst>
            </c:dLbl>
            <c:dLbl>
              <c:idx val="2"/>
              <c:layout>
                <c:manualLayout>
                  <c:xMode val="edge"/>
                  <c:yMode val="edge"/>
                  <c:x val="0.57956349649713768"/>
                  <c:y val="0.1620611906784851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7FA-4C09-AE3B-89F48CDDE42C}"/>
                </c:ext>
              </c:extLst>
            </c:dLbl>
            <c:dLbl>
              <c:idx val="3"/>
              <c:layout>
                <c:manualLayout>
                  <c:xMode val="edge"/>
                  <c:yMode val="edge"/>
                  <c:x val="0.77275132866285023"/>
                  <c:y val="0.1620611906784851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7FA-4C09-AE3B-89F48CDDE42C}"/>
                </c:ext>
              </c:extLst>
            </c:dLbl>
            <c:dLbl>
              <c:idx val="4"/>
              <c:layout>
                <c:manualLayout>
                  <c:xMode val="edge"/>
                  <c:yMode val="edge"/>
                  <c:x val="0.71593137802587603"/>
                  <c:y val="0.77077883371474643"/>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7FA-4C09-AE3B-89F48CDDE42C}"/>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кестелер!$Q$2:$T$2</c:f>
            </c:multiLvlStrRef>
          </c:cat>
          <c:val>
            <c:numRef>
              <c:f>Лист1!$B$113:$E$113</c:f>
              <c:numCache>
                <c:formatCode>0.0</c:formatCode>
                <c:ptCount val="4"/>
                <c:pt idx="0">
                  <c:v>16.48</c:v>
                </c:pt>
                <c:pt idx="1">
                  <c:v>16.3</c:v>
                </c:pt>
                <c:pt idx="2">
                  <c:v>16.04</c:v>
                </c:pt>
                <c:pt idx="3">
                  <c:v>15.86</c:v>
                </c:pt>
              </c:numCache>
            </c:numRef>
          </c:val>
          <c:smooth val="0"/>
          <c:extLst>
            <c:ext xmlns:c16="http://schemas.microsoft.com/office/drawing/2014/chart" uri="{C3380CC4-5D6E-409C-BE32-E72D297353CC}">
              <c16:uniqueId val="{00000007-57FA-4C09-AE3B-89F48CDDE42C}"/>
            </c:ext>
          </c:extLst>
        </c:ser>
        <c:ser>
          <c:idx val="2"/>
          <c:order val="3"/>
          <c:tx>
            <c:strRef>
              <c:f>кестелер!$N$101</c:f>
              <c:strCache>
                <c:ptCount val="1"/>
                <c:pt idx="0">
                  <c:v>Қалаулы % мөлшерлеме</c:v>
                </c:pt>
              </c:strCache>
            </c:strRef>
          </c:tx>
          <c:spPr>
            <a:ln w="12700">
              <a:solidFill>
                <a:srgbClr val="008080"/>
              </a:solidFill>
              <a:prstDash val="solid"/>
            </a:ln>
          </c:spPr>
          <c:marker>
            <c:symbol val="triangle"/>
            <c:size val="3"/>
            <c:spPr>
              <a:solidFill>
                <a:srgbClr val="008080"/>
              </a:solidFill>
              <a:ln>
                <a:solidFill>
                  <a:srgbClr val="003300"/>
                </a:solidFill>
                <a:prstDash val="solid"/>
              </a:ln>
            </c:spPr>
          </c:marker>
          <c:dLbls>
            <c:dLbl>
              <c:idx val="0"/>
              <c:layout>
                <c:manualLayout>
                  <c:xMode val="edge"/>
                  <c:yMode val="edge"/>
                  <c:x val="0.18182384203831772"/>
                  <c:y val="0.3004061095503627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7FA-4C09-AE3B-89F48CDDE42C}"/>
                </c:ext>
              </c:extLst>
            </c:dLbl>
            <c:dLbl>
              <c:idx val="1"/>
              <c:layout>
                <c:manualLayout>
                  <c:xMode val="edge"/>
                  <c:yMode val="edge"/>
                  <c:x val="0.3841028663059462"/>
                  <c:y val="0.29250068561482689"/>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7FA-4C09-AE3B-89F48CDDE42C}"/>
                </c:ext>
              </c:extLst>
            </c:dLbl>
            <c:dLbl>
              <c:idx val="2"/>
              <c:layout>
                <c:manualLayout>
                  <c:xMode val="edge"/>
                  <c:yMode val="edge"/>
                  <c:x val="0.5863818905735747"/>
                  <c:y val="0.29250068561482689"/>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7FA-4C09-AE3B-89F48CDDE42C}"/>
                </c:ext>
              </c:extLst>
            </c:dLbl>
            <c:dLbl>
              <c:idx val="3"/>
              <c:layout>
                <c:manualLayout>
                  <c:xMode val="edge"/>
                  <c:yMode val="edge"/>
                  <c:x val="0.75002334840806062"/>
                  <c:y val="0.3004061095503627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7FA-4C09-AE3B-89F48CDDE42C}"/>
                </c:ext>
              </c:extLst>
            </c:dLbl>
            <c:dLbl>
              <c:idx val="4"/>
              <c:layout>
                <c:manualLayout>
                  <c:xMode val="edge"/>
                  <c:yMode val="edge"/>
                  <c:x val="0.72047697407683386"/>
                  <c:y val="0.89331290471555225"/>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7FA-4C09-AE3B-89F48CDDE42C}"/>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кестелер!$Q$2:$T$2</c:f>
            </c:multiLvlStrRef>
          </c:cat>
          <c:val>
            <c:numRef>
              <c:f>Лист1!$B$112:$E$112</c:f>
              <c:numCache>
                <c:formatCode>0.0</c:formatCode>
                <c:ptCount val="4"/>
                <c:pt idx="0">
                  <c:v>11.65</c:v>
                </c:pt>
                <c:pt idx="1">
                  <c:v>11.71</c:v>
                </c:pt>
                <c:pt idx="2">
                  <c:v>11.41</c:v>
                </c:pt>
                <c:pt idx="3">
                  <c:v>11.09</c:v>
                </c:pt>
              </c:numCache>
            </c:numRef>
          </c:val>
          <c:smooth val="0"/>
          <c:extLst>
            <c:ext xmlns:c16="http://schemas.microsoft.com/office/drawing/2014/chart" uri="{C3380CC4-5D6E-409C-BE32-E72D297353CC}">
              <c16:uniqueId val="{0000000D-57FA-4C09-AE3B-89F48CDDE42C}"/>
            </c:ext>
          </c:extLst>
        </c:ser>
        <c:dLbls>
          <c:showLegendKey val="0"/>
          <c:showVal val="1"/>
          <c:showCatName val="0"/>
          <c:showSerName val="0"/>
          <c:showPercent val="0"/>
          <c:showBubbleSize val="0"/>
        </c:dLbls>
        <c:marker val="1"/>
        <c:smooth val="0"/>
        <c:axId val="3"/>
        <c:axId val="4"/>
      </c:lineChart>
      <c:catAx>
        <c:axId val="1194029103"/>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40"/>
        </c:scaling>
        <c:delete val="0"/>
        <c:axPos val="l"/>
        <c:majorGridlines>
          <c:spPr>
            <a:ln w="3175">
              <a:pattFill prst="pct50">
                <a:fgClr>
                  <a:srgbClr val="3366FF"/>
                </a:fgClr>
                <a:bgClr>
                  <a:srgbClr val="FFFFFF"/>
                </a:bgClr>
              </a:pattFill>
              <a:prstDash val="solid"/>
            </a:ln>
          </c:spPr>
        </c:majorGridlines>
        <c:title>
          <c:tx>
            <c:rich>
              <a:bodyPr/>
              <a:lstStyle/>
              <a:p>
                <a:pPr>
                  <a:defRPr sz="900" b="0" i="0" u="none" strike="noStrike" baseline="0">
                    <a:solidFill>
                      <a:srgbClr val="000000"/>
                    </a:solidFill>
                    <a:latin typeface="Arial"/>
                    <a:ea typeface="Arial"/>
                    <a:cs typeface="Arial"/>
                  </a:defRPr>
                </a:pPr>
                <a:r>
                  <a:rPr lang="ru-RU"/>
                  <a:t>айлар</a:t>
                </a:r>
              </a:p>
            </c:rich>
          </c:tx>
          <c:layout>
            <c:manualLayout>
              <c:xMode val="edge"/>
              <c:yMode val="edge"/>
              <c:x val="2.2727980254789715E-2"/>
              <c:y val="0.40712933268009688"/>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194029103"/>
        <c:crosses val="autoZero"/>
        <c:crossBetween val="between"/>
        <c:majorUnit val="5"/>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8"/>
        </c:scaling>
        <c:delete val="0"/>
        <c:axPos val="r"/>
        <c:title>
          <c:tx>
            <c:rich>
              <a:bodyPr rot="0" vert="horz"/>
              <a:lstStyle/>
              <a:p>
                <a:pPr algn="ctr">
                  <a:defRPr sz="900" b="0" i="0" u="none" strike="noStrike" baseline="0">
                    <a:solidFill>
                      <a:srgbClr val="000000"/>
                    </a:solidFill>
                    <a:latin typeface="Arial"/>
                    <a:ea typeface="Arial"/>
                    <a:cs typeface="Arial"/>
                  </a:defRPr>
                </a:pPr>
                <a:r>
                  <a:rPr lang="ru-KZ"/>
                  <a:t>%</a:t>
                </a:r>
              </a:p>
            </c:rich>
          </c:tx>
          <c:layout>
            <c:manualLayout>
              <c:xMode val="edge"/>
              <c:yMode val="edge"/>
              <c:x val="0.93639278649733615"/>
              <c:y val="6.7196103452054817E-2"/>
            </c:manualLayout>
          </c:layout>
          <c:overlay val="0"/>
          <c:spPr>
            <a:noFill/>
            <a:ln w="25400">
              <a:noFill/>
            </a:ln>
          </c:spPr>
        </c:title>
        <c:numFmt formatCode="General"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3"/>
        <c:crosses val="max"/>
        <c:crossBetween val="between"/>
        <c:majorUnit val="4"/>
      </c:valAx>
      <c:spPr>
        <a:solidFill>
          <a:srgbClr val="FFFFFF"/>
        </a:solidFill>
        <a:ln w="25400">
          <a:noFill/>
        </a:ln>
      </c:spPr>
    </c:plotArea>
    <c:legend>
      <c:legendPos val="r"/>
      <c:layout>
        <c:manualLayout>
          <c:xMode val="edge"/>
          <c:yMode val="edge"/>
          <c:x val="3.6364768407663541E-2"/>
          <c:y val="0.83797493716680127"/>
          <c:w val="0.92502879636994129"/>
          <c:h val="0.14229763083964547"/>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RU"/>
              <a:t>Шетел валютасымен несиелеу шарттары</a:t>
            </a:r>
          </a:p>
        </c:rich>
      </c:tx>
      <c:layout>
        <c:manualLayout>
          <c:xMode val="edge"/>
          <c:yMode val="edge"/>
          <c:x val="0.20602493203622685"/>
          <c:y val="2.7668983774375516E-2"/>
        </c:manualLayout>
      </c:layout>
      <c:overlay val="0"/>
      <c:spPr>
        <a:noFill/>
        <a:ln w="25400">
          <a:noFill/>
        </a:ln>
      </c:spPr>
    </c:title>
    <c:autoTitleDeleted val="0"/>
    <c:plotArea>
      <c:layout>
        <c:manualLayout>
          <c:layoutTarget val="inner"/>
          <c:xMode val="edge"/>
          <c:yMode val="edge"/>
          <c:x val="0.13657832573188072"/>
          <c:y val="0.18577746248509272"/>
          <c:w val="0.78011687748548808"/>
          <c:h val="0.6087176430362613"/>
        </c:manualLayout>
      </c:layout>
      <c:barChart>
        <c:barDir val="col"/>
        <c:grouping val="clustered"/>
        <c:varyColors val="0"/>
        <c:ser>
          <c:idx val="1"/>
          <c:order val="0"/>
          <c:tx>
            <c:strRef>
              <c:f>кестелер!$N$106</c:f>
              <c:strCache>
                <c:ptCount val="1"/>
                <c:pt idx="0">
                  <c:v>Нақты несие алу мерз. </c:v>
                </c:pt>
              </c:strCache>
            </c:strRef>
          </c:tx>
          <c:spPr>
            <a:pattFill prst="ltUpDiag">
              <a:fgClr>
                <a:srgbClr xmlns:mc="http://schemas.openxmlformats.org/markup-compatibility/2006" xmlns:a14="http://schemas.microsoft.com/office/drawing/2010/main" val="99CC00" mc:Ignorable="a14" a14:legacySpreadsheetColorIndex="5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multiLvlStrRef>
              <c:f>кестелер!$Q$2:$T$2</c:f>
            </c:multiLvlStrRef>
          </c:cat>
          <c:val>
            <c:numRef>
              <c:f>Лист1!$B$117:$E$117</c:f>
              <c:numCache>
                <c:formatCode>0.0</c:formatCode>
                <c:ptCount val="4"/>
                <c:pt idx="0">
                  <c:v>29.45</c:v>
                </c:pt>
                <c:pt idx="1">
                  <c:v>29.6</c:v>
                </c:pt>
                <c:pt idx="2">
                  <c:v>24.51</c:v>
                </c:pt>
                <c:pt idx="3">
                  <c:v>20.43</c:v>
                </c:pt>
              </c:numCache>
            </c:numRef>
          </c:val>
          <c:extLst>
            <c:ext xmlns:c16="http://schemas.microsoft.com/office/drawing/2014/chart" uri="{C3380CC4-5D6E-409C-BE32-E72D297353CC}">
              <c16:uniqueId val="{00000000-E52A-4109-8F0D-E26D4321F2B6}"/>
            </c:ext>
          </c:extLst>
        </c:ser>
        <c:ser>
          <c:idx val="0"/>
          <c:order val="1"/>
          <c:tx>
            <c:strRef>
              <c:f>кестелер!$N$107</c:f>
              <c:strCache>
                <c:ptCount val="1"/>
                <c:pt idx="0">
                  <c:v>Қалаулы несие алу мерз.</c:v>
                </c:pt>
              </c:strCache>
            </c:strRef>
          </c:tx>
          <c:spPr>
            <a:pattFill prst="trellis">
              <a:fgClr>
                <a:srgbClr xmlns:mc="http://schemas.openxmlformats.org/markup-compatibility/2006" xmlns:a14="http://schemas.microsoft.com/office/drawing/2010/main" val="CCFFFF" mc:Ignorable="a14" a14:legacySpreadsheetColorIndex="41"/>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Pt>
            <c:idx val="0"/>
            <c:invertIfNegative val="0"/>
            <c:bubble3D val="0"/>
            <c:spPr>
              <a:pattFill prst="trellis">
                <a:fgClr>
                  <a:srgbClr xmlns:mc="http://schemas.openxmlformats.org/markup-compatibility/2006" xmlns:a14="http://schemas.microsoft.com/office/drawing/2010/main" val="CCFFFF" mc:Ignorable="a14" a14:legacySpreadsheetColorIndex="41"/>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extLst>
              <c:ext xmlns:c16="http://schemas.microsoft.com/office/drawing/2014/chart" uri="{C3380CC4-5D6E-409C-BE32-E72D297353CC}">
                <c16:uniqueId val="{00000001-E52A-4109-8F0D-E26D4321F2B6}"/>
              </c:ext>
            </c:extLst>
          </c:dPt>
          <c:cat>
            <c:multiLvlStrRef>
              <c:f>кестелер!$Q$2:$T$2</c:f>
            </c:multiLvlStrRef>
          </c:cat>
          <c:val>
            <c:numRef>
              <c:f>Лист1!$B$118:$E$118</c:f>
              <c:numCache>
                <c:formatCode>0.0</c:formatCode>
                <c:ptCount val="4"/>
                <c:pt idx="0">
                  <c:v>35.71</c:v>
                </c:pt>
                <c:pt idx="1">
                  <c:v>37.35</c:v>
                </c:pt>
                <c:pt idx="2">
                  <c:v>35.119999999999997</c:v>
                </c:pt>
                <c:pt idx="3">
                  <c:v>33.909999999999997</c:v>
                </c:pt>
              </c:numCache>
            </c:numRef>
          </c:val>
          <c:extLst>
            <c:ext xmlns:c16="http://schemas.microsoft.com/office/drawing/2014/chart" uri="{C3380CC4-5D6E-409C-BE32-E72D297353CC}">
              <c16:uniqueId val="{00000002-E52A-4109-8F0D-E26D4321F2B6}"/>
            </c:ext>
          </c:extLst>
        </c:ser>
        <c:dLbls>
          <c:showLegendKey val="0"/>
          <c:showVal val="0"/>
          <c:showCatName val="0"/>
          <c:showSerName val="0"/>
          <c:showPercent val="0"/>
          <c:showBubbleSize val="0"/>
        </c:dLbls>
        <c:gapWidth val="40"/>
        <c:axId val="1194037103"/>
        <c:axId val="1"/>
      </c:barChart>
      <c:lineChart>
        <c:grouping val="standard"/>
        <c:varyColors val="0"/>
        <c:ser>
          <c:idx val="3"/>
          <c:order val="2"/>
          <c:tx>
            <c:strRef>
              <c:f>кестелер!$N$109</c:f>
              <c:strCache>
                <c:ptCount val="1"/>
                <c:pt idx="0">
                  <c:v>Нақты % мөлшерлеме</c:v>
                </c:pt>
              </c:strCache>
            </c:strRef>
          </c:tx>
          <c:spPr>
            <a:ln w="12700">
              <a:solidFill>
                <a:srgbClr val="3366FF"/>
              </a:solidFill>
              <a:prstDash val="solid"/>
            </a:ln>
          </c:spPr>
          <c:marker>
            <c:symbol val="x"/>
            <c:size val="4"/>
            <c:spPr>
              <a:noFill/>
              <a:ln>
                <a:solidFill>
                  <a:srgbClr val="0000FF"/>
                </a:solidFill>
                <a:prstDash val="solid"/>
              </a:ln>
            </c:spPr>
          </c:marker>
          <c:dLbls>
            <c:dLbl>
              <c:idx val="0"/>
              <c:layout>
                <c:manualLayout>
                  <c:xMode val="edge"/>
                  <c:yMode val="edge"/>
                  <c:x val="0.15741230762318453"/>
                  <c:y val="0.19368288642062859"/>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52A-4109-8F0D-E26D4321F2B6}"/>
                </c:ext>
              </c:extLst>
            </c:dLbl>
            <c:dLbl>
              <c:idx val="1"/>
              <c:layout>
                <c:manualLayout>
                  <c:xMode val="edge"/>
                  <c:yMode val="edge"/>
                  <c:x val="0.35417769215216521"/>
                  <c:y val="0.20158831035616445"/>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52A-4109-8F0D-E26D4321F2B6}"/>
                </c:ext>
              </c:extLst>
            </c:dLbl>
            <c:dLbl>
              <c:idx val="2"/>
              <c:layout>
                <c:manualLayout>
                  <c:xMode val="edge"/>
                  <c:yMode val="edge"/>
                  <c:x val="0.53473886854346508"/>
                  <c:y val="0.20158831035616445"/>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52A-4109-8F0D-E26D4321F2B6}"/>
                </c:ext>
              </c:extLst>
            </c:dLbl>
            <c:dLbl>
              <c:idx val="3"/>
              <c:layout>
                <c:manualLayout>
                  <c:xMode val="edge"/>
                  <c:yMode val="edge"/>
                  <c:x val="0.76159778247099574"/>
                  <c:y val="0.17391932658178896"/>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52A-4109-8F0D-E26D4321F2B6}"/>
                </c:ext>
              </c:extLst>
            </c:dLbl>
            <c:dLbl>
              <c:idx val="4"/>
              <c:layout>
                <c:manualLayout>
                  <c:xMode val="edge"/>
                  <c:yMode val="edge"/>
                  <c:x val="0.72455959244201118"/>
                  <c:y val="0.71544086616599534"/>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52A-4109-8F0D-E26D4321F2B6}"/>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кестелер!$Q$2:$T$2</c:f>
            </c:multiLvlStrRef>
          </c:cat>
          <c:val>
            <c:numRef>
              <c:f>Лист1!$B$120:$E$120</c:f>
              <c:numCache>
                <c:formatCode>0.0</c:formatCode>
                <c:ptCount val="4"/>
                <c:pt idx="0">
                  <c:v>13.95</c:v>
                </c:pt>
                <c:pt idx="1">
                  <c:v>13.67</c:v>
                </c:pt>
                <c:pt idx="2">
                  <c:v>14.24</c:v>
                </c:pt>
                <c:pt idx="3">
                  <c:v>14.73</c:v>
                </c:pt>
              </c:numCache>
            </c:numRef>
          </c:val>
          <c:smooth val="0"/>
          <c:extLst>
            <c:ext xmlns:c16="http://schemas.microsoft.com/office/drawing/2014/chart" uri="{C3380CC4-5D6E-409C-BE32-E72D297353CC}">
              <c16:uniqueId val="{00000008-E52A-4109-8F0D-E26D4321F2B6}"/>
            </c:ext>
          </c:extLst>
        </c:ser>
        <c:ser>
          <c:idx val="2"/>
          <c:order val="3"/>
          <c:tx>
            <c:strRef>
              <c:f>кестелер!$N$108</c:f>
              <c:strCache>
                <c:ptCount val="1"/>
                <c:pt idx="0">
                  <c:v>Қалаулы % мөлшерлеме</c:v>
                </c:pt>
              </c:strCache>
            </c:strRef>
          </c:tx>
          <c:spPr>
            <a:ln w="12700">
              <a:solidFill>
                <a:srgbClr val="008000"/>
              </a:solidFill>
              <a:prstDash val="solid"/>
            </a:ln>
          </c:spPr>
          <c:marker>
            <c:symbol val="triangle"/>
            <c:size val="4"/>
            <c:spPr>
              <a:solidFill>
                <a:srgbClr val="008000"/>
              </a:solidFill>
              <a:ln>
                <a:solidFill>
                  <a:srgbClr val="008000"/>
                </a:solidFill>
                <a:prstDash val="solid"/>
              </a:ln>
            </c:spPr>
          </c:marker>
          <c:dLbls>
            <c:dLbl>
              <c:idx val="0"/>
              <c:layout>
                <c:manualLayout>
                  <c:xMode val="edge"/>
                  <c:yMode val="edge"/>
                  <c:x val="0.24074823518839991"/>
                  <c:y val="0.43084560448670439"/>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52A-4109-8F0D-E26D4321F2B6}"/>
                </c:ext>
              </c:extLst>
            </c:dLbl>
            <c:dLbl>
              <c:idx val="1"/>
              <c:layout>
                <c:manualLayout>
                  <c:xMode val="edge"/>
                  <c:yMode val="edge"/>
                  <c:x val="0.43751361971738056"/>
                  <c:y val="0.43875102842224034"/>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52A-4109-8F0D-E26D4321F2B6}"/>
                </c:ext>
              </c:extLst>
            </c:dLbl>
            <c:dLbl>
              <c:idx val="2"/>
              <c:layout>
                <c:manualLayout>
                  <c:xMode val="edge"/>
                  <c:yMode val="edge"/>
                  <c:x val="0.6342790042463613"/>
                  <c:y val="0.43875102842224034"/>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52A-4109-8F0D-E26D4321F2B6}"/>
                </c:ext>
              </c:extLst>
            </c:dLbl>
            <c:dLbl>
              <c:idx val="3"/>
              <c:layout>
                <c:manualLayout>
                  <c:xMode val="edge"/>
                  <c:yMode val="edge"/>
                  <c:x val="0.81946995439128412"/>
                  <c:y val="0.4466564523577761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52A-4109-8F0D-E26D4321F2B6}"/>
                </c:ext>
              </c:extLst>
            </c:dLbl>
            <c:dLbl>
              <c:idx val="4"/>
              <c:layout>
                <c:manualLayout>
                  <c:xMode val="edge"/>
                  <c:yMode val="edge"/>
                  <c:x val="0.75002334808693805"/>
                  <c:y val="0.71544086616599534"/>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52A-4109-8F0D-E26D4321F2B6}"/>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кестелер!$Q$2:$T$2</c:f>
            </c:multiLvlStrRef>
          </c:cat>
          <c:val>
            <c:numRef>
              <c:f>Лист1!$B$119:$E$119</c:f>
              <c:numCache>
                <c:formatCode>0.0</c:formatCode>
                <c:ptCount val="4"/>
                <c:pt idx="0">
                  <c:v>9.9</c:v>
                </c:pt>
                <c:pt idx="1">
                  <c:v>9.66</c:v>
                </c:pt>
                <c:pt idx="2">
                  <c:v>9.5399999999999991</c:v>
                </c:pt>
                <c:pt idx="3">
                  <c:v>9.44</c:v>
                </c:pt>
              </c:numCache>
            </c:numRef>
          </c:val>
          <c:smooth val="0"/>
          <c:extLst>
            <c:ext xmlns:c16="http://schemas.microsoft.com/office/drawing/2014/chart" uri="{C3380CC4-5D6E-409C-BE32-E72D297353CC}">
              <c16:uniqueId val="{0000000E-E52A-4109-8F0D-E26D4321F2B6}"/>
            </c:ext>
          </c:extLst>
        </c:ser>
        <c:dLbls>
          <c:showLegendKey val="0"/>
          <c:showVal val="0"/>
          <c:showCatName val="0"/>
          <c:showSerName val="0"/>
          <c:showPercent val="0"/>
          <c:showBubbleSize val="0"/>
        </c:dLbls>
        <c:marker val="1"/>
        <c:smooth val="0"/>
        <c:axId val="3"/>
        <c:axId val="4"/>
      </c:lineChart>
      <c:catAx>
        <c:axId val="1194037103"/>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40"/>
        </c:scaling>
        <c:delete val="0"/>
        <c:axPos val="l"/>
        <c:majorGridlines>
          <c:spPr>
            <a:ln w="3175">
              <a:pattFill prst="pct50">
                <a:fgClr>
                  <a:srgbClr val="3366FF"/>
                </a:fgClr>
                <a:bgClr>
                  <a:srgbClr val="FFFFFF"/>
                </a:bgClr>
              </a:pattFill>
              <a:prstDash val="solid"/>
            </a:ln>
          </c:spPr>
        </c:majorGridlines>
        <c:title>
          <c:tx>
            <c:rich>
              <a:bodyPr/>
              <a:lstStyle/>
              <a:p>
                <a:pPr>
                  <a:defRPr sz="900" b="0" i="0" u="none" strike="noStrike" baseline="0">
                    <a:solidFill>
                      <a:srgbClr val="000000"/>
                    </a:solidFill>
                    <a:latin typeface="Arial"/>
                    <a:ea typeface="Arial"/>
                    <a:cs typeface="Arial"/>
                  </a:defRPr>
                </a:pPr>
                <a:r>
                  <a:rPr lang="ru-RU"/>
                  <a:t>айлар</a:t>
                </a:r>
              </a:p>
            </c:rich>
          </c:tx>
          <c:layout>
            <c:manualLayout>
              <c:xMode val="edge"/>
              <c:yMode val="edge"/>
              <c:x val="2.0833981891303838E-2"/>
              <c:y val="0.4150347566156327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194037103"/>
        <c:crosses val="autoZero"/>
        <c:crossBetween val="between"/>
        <c:majorUnit val="5"/>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8"/>
        </c:scaling>
        <c:delete val="0"/>
        <c:axPos val="r"/>
        <c:title>
          <c:tx>
            <c:rich>
              <a:bodyPr rot="-60000" vert="horz"/>
              <a:lstStyle/>
              <a:p>
                <a:pPr algn="ctr">
                  <a:defRPr sz="900" b="0" i="0" u="none" strike="noStrike" baseline="0">
                    <a:solidFill>
                      <a:srgbClr val="000000"/>
                    </a:solidFill>
                    <a:latin typeface="Arial"/>
                    <a:ea typeface="Arial"/>
                    <a:cs typeface="Arial"/>
                  </a:defRPr>
                </a:pPr>
                <a:r>
                  <a:rPr lang="ru-KZ"/>
                  <a:t>%</a:t>
                </a:r>
              </a:p>
            </c:rich>
          </c:tx>
          <c:layout>
            <c:manualLayout>
              <c:xMode val="edge"/>
              <c:yMode val="edge"/>
              <c:x val="0.92595475072461486"/>
              <c:y val="4.7432543613215167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3"/>
        <c:crosses val="max"/>
        <c:crossBetween val="between"/>
        <c:majorUnit val="4"/>
      </c:valAx>
      <c:spPr>
        <a:solidFill>
          <a:srgbClr val="FFFFFF"/>
        </a:solidFill>
        <a:ln w="25400">
          <a:noFill/>
        </a:ln>
      </c:spPr>
    </c:plotArea>
    <c:legend>
      <c:legendPos val="r"/>
      <c:layout>
        <c:manualLayout>
          <c:xMode val="edge"/>
          <c:yMode val="edge"/>
          <c:x val="3.7038190028984598E-2"/>
          <c:y val="0.83797493716680127"/>
          <c:w val="0.94910361949273037"/>
          <c:h val="0.14229763083964547"/>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USD/KZT, % </a:t>
            </a:r>
            <a:r>
              <a:rPr lang="ru-RU"/>
              <a:t>ответов</a:t>
            </a:r>
          </a:p>
        </c:rich>
      </c:tx>
      <c:layout>
        <c:manualLayout>
          <c:xMode val="edge"/>
          <c:yMode val="edge"/>
          <c:x val="1.7722102724727452E-2"/>
          <c:y val="2.7132687995143522E-2"/>
        </c:manualLayout>
      </c:layout>
      <c:overlay val="0"/>
      <c:spPr>
        <a:noFill/>
        <a:ln w="25400">
          <a:noFill/>
        </a:ln>
      </c:spPr>
    </c:title>
    <c:autoTitleDeleted val="0"/>
    <c:plotArea>
      <c:layout>
        <c:manualLayout>
          <c:layoutTarget val="inner"/>
          <c:xMode val="edge"/>
          <c:yMode val="edge"/>
          <c:x val="1.7722102724727452E-2"/>
          <c:y val="0.11628294855061509"/>
          <c:w val="0.96712046297798371"/>
          <c:h val="0.73645867415389554"/>
        </c:manualLayout>
      </c:layout>
      <c:barChart>
        <c:barDir val="col"/>
        <c:grouping val="percentStacked"/>
        <c:varyColors val="0"/>
        <c:ser>
          <c:idx val="0"/>
          <c:order val="0"/>
          <c:tx>
            <c:strRef>
              <c:f>Лист1!$A$34</c:f>
              <c:strCache>
                <c:ptCount val="1"/>
                <c:pt idx="0">
                  <c:v>повысится</c:v>
                </c:pt>
              </c:strCache>
            </c:strRef>
          </c:tx>
          <c:spPr>
            <a:pattFill prst="openDmnd">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9CCFF" mc:Ignorable="a14" a14:legacySpreadsheetColorIndex="44"/>
              </a:bgClr>
            </a:pattFill>
            <a:ln w="12700">
              <a:solidFill>
                <a:srgbClr val="000000"/>
              </a:solidFill>
              <a:prstDash val="solid"/>
            </a:ln>
          </c:spPr>
          <c:invertIfNegative val="0"/>
          <c:dLbls>
            <c:dLbl>
              <c:idx val="0"/>
              <c:layout>
                <c:manualLayout>
                  <c:xMode val="edge"/>
                  <c:yMode val="edge"/>
                  <c:x val="0.14177682179781961"/>
                  <c:y val="0.74421087072393655"/>
                </c:manualLayout>
              </c:layout>
              <c:numFmt formatCode="0.0" sourceLinked="0"/>
              <c:spPr>
                <a:noFill/>
                <a:ln w="25400">
                  <a:noFill/>
                </a:ln>
              </c:spPr>
              <c:txPr>
                <a:bodyPr/>
                <a:lstStyle/>
                <a:p>
                  <a:pPr>
                    <a:defRPr sz="825"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683-4137-B698-C5E741304782}"/>
                </c:ext>
              </c:extLst>
            </c:dLbl>
            <c:dLbl>
              <c:idx val="1"/>
              <c:layout>
                <c:manualLayout>
                  <c:xMode val="edge"/>
                  <c:yMode val="edge"/>
                  <c:x val="0.45571121292156302"/>
                  <c:y val="0.73645867415389554"/>
                </c:manualLayout>
              </c:layout>
              <c:numFmt formatCode="0.0" sourceLinked="0"/>
              <c:spPr>
                <a:noFill/>
                <a:ln w="25400">
                  <a:noFill/>
                </a:ln>
              </c:spPr>
              <c:txPr>
                <a:bodyPr/>
                <a:lstStyle/>
                <a:p>
                  <a:pPr>
                    <a:defRPr sz="825"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683-4137-B698-C5E741304782}"/>
                </c:ext>
              </c:extLst>
            </c:dLbl>
            <c:dLbl>
              <c:idx val="2"/>
              <c:layout>
                <c:manualLayout>
                  <c:xMode val="edge"/>
                  <c:yMode val="edge"/>
                  <c:x val="0.78736770677003376"/>
                  <c:y val="0.76359136214903911"/>
                </c:manualLayout>
              </c:layout>
              <c:numFmt formatCode="0.0" sourceLinked="0"/>
              <c:spPr>
                <a:noFill/>
                <a:ln w="25400">
                  <a:noFill/>
                </a:ln>
              </c:spPr>
              <c:txPr>
                <a:bodyPr/>
                <a:lstStyle/>
                <a:p>
                  <a:pPr>
                    <a:defRPr sz="825"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683-4137-B698-C5E741304782}"/>
                </c:ext>
              </c:extLst>
            </c:dLbl>
            <c:numFmt formatCode="0.0" sourceLinked="0"/>
            <c:spPr>
              <a:noFill/>
              <a:ln w="25400">
                <a:noFill/>
              </a:ln>
            </c:spPr>
            <c:txPr>
              <a:bodyPr wrap="square" lIns="38100" tIns="19050" rIns="38100" bIns="19050" anchor="ctr">
                <a:spAutoFit/>
              </a:bodyPr>
              <a:lstStyle/>
              <a:p>
                <a:pPr>
                  <a:defRPr sz="825"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Лист1!$D$33:$F$33</c:f>
              <c:strCache>
                <c:ptCount val="3"/>
                <c:pt idx="0">
                  <c:v>4 кв</c:v>
                </c:pt>
                <c:pt idx="1">
                  <c:v>1 кв 2009</c:v>
                </c:pt>
                <c:pt idx="2">
                  <c:v>2 кв ожид.</c:v>
                </c:pt>
              </c:strCache>
            </c:strRef>
          </c:cat>
          <c:val>
            <c:numRef>
              <c:f>Лист1!$D$34:$F$34</c:f>
              <c:numCache>
                <c:formatCode>0.00</c:formatCode>
                <c:ptCount val="3"/>
                <c:pt idx="0">
                  <c:v>17.21</c:v>
                </c:pt>
                <c:pt idx="1">
                  <c:v>19.489999999999998</c:v>
                </c:pt>
                <c:pt idx="2">
                  <c:v>18.350000000000001</c:v>
                </c:pt>
              </c:numCache>
            </c:numRef>
          </c:val>
          <c:extLst>
            <c:ext xmlns:c16="http://schemas.microsoft.com/office/drawing/2014/chart" uri="{C3380CC4-5D6E-409C-BE32-E72D297353CC}">
              <c16:uniqueId val="{00000003-E683-4137-B698-C5E741304782}"/>
            </c:ext>
          </c:extLst>
        </c:ser>
        <c:ser>
          <c:idx val="1"/>
          <c:order val="1"/>
          <c:tx>
            <c:strRef>
              <c:f>Лист1!$A$35</c:f>
              <c:strCache>
                <c:ptCount val="1"/>
                <c:pt idx="0">
                  <c:v>не изменится</c:v>
                </c:pt>
              </c:strCache>
            </c:strRef>
          </c:tx>
          <c:spPr>
            <a:pattFill prst="dashHorz">
              <a:fgClr>
                <a:srgbClr xmlns:mc="http://schemas.openxmlformats.org/markup-compatibility/2006" xmlns:a14="http://schemas.microsoft.com/office/drawing/2010/main" val="99CCFF" mc:Ignorable="a14" a14:legacySpreadsheetColorIndex="44"/>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25"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Лист1!$D$33:$F$33</c:f>
              <c:strCache>
                <c:ptCount val="3"/>
                <c:pt idx="0">
                  <c:v>4 кв</c:v>
                </c:pt>
                <c:pt idx="1">
                  <c:v>1 кв 2009</c:v>
                </c:pt>
                <c:pt idx="2">
                  <c:v>2 кв ожид.</c:v>
                </c:pt>
              </c:strCache>
            </c:strRef>
          </c:cat>
          <c:val>
            <c:numRef>
              <c:f>Лист1!$D$35:$F$35</c:f>
              <c:numCache>
                <c:formatCode>0.00</c:formatCode>
                <c:ptCount val="3"/>
                <c:pt idx="0">
                  <c:v>31.71</c:v>
                </c:pt>
                <c:pt idx="1">
                  <c:v>27.67</c:v>
                </c:pt>
                <c:pt idx="2">
                  <c:v>31.1</c:v>
                </c:pt>
              </c:numCache>
            </c:numRef>
          </c:val>
          <c:extLst>
            <c:ext xmlns:c16="http://schemas.microsoft.com/office/drawing/2014/chart" uri="{C3380CC4-5D6E-409C-BE32-E72D297353CC}">
              <c16:uniqueId val="{00000004-E683-4137-B698-C5E741304782}"/>
            </c:ext>
          </c:extLst>
        </c:ser>
        <c:ser>
          <c:idx val="2"/>
          <c:order val="2"/>
          <c:tx>
            <c:strRef>
              <c:f>Лист1!$A$36</c:f>
              <c:strCache>
                <c:ptCount val="1"/>
                <c:pt idx="0">
                  <c:v>снизится</c:v>
                </c:pt>
              </c:strCache>
            </c:strRef>
          </c:tx>
          <c:spPr>
            <a:solidFill>
              <a:srgbClr val="CC99FF"/>
            </a:solidFill>
            <a:ln w="12700">
              <a:solidFill>
                <a:srgbClr val="000000"/>
              </a:solidFill>
              <a:prstDash val="solid"/>
            </a:ln>
          </c:spPr>
          <c:invertIfNegative val="0"/>
          <c:dLbls>
            <c:dLbl>
              <c:idx val="0"/>
              <c:layout>
                <c:manualLayout>
                  <c:xMode val="edge"/>
                  <c:yMode val="edge"/>
                  <c:x val="0.1367133638764689"/>
                  <c:y val="0.37985763193200928"/>
                </c:manualLayout>
              </c:layout>
              <c:numFmt formatCode="0.0" sourceLinked="0"/>
              <c:spPr>
                <a:noFill/>
                <a:ln w="25400">
                  <a:noFill/>
                </a:ln>
              </c:spPr>
              <c:txPr>
                <a:bodyPr/>
                <a:lstStyle/>
                <a:p>
                  <a:pPr>
                    <a:defRPr sz="825"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683-4137-B698-C5E741304782}"/>
                </c:ext>
              </c:extLst>
            </c:dLbl>
            <c:numFmt formatCode="0.0" sourceLinked="0"/>
            <c:spPr>
              <a:noFill/>
              <a:ln w="25400">
                <a:noFill/>
              </a:ln>
            </c:spPr>
            <c:txPr>
              <a:bodyPr wrap="square" lIns="38100" tIns="19050" rIns="38100" bIns="19050" anchor="ctr">
                <a:spAutoFit/>
              </a:bodyPr>
              <a:lstStyle/>
              <a:p>
                <a:pPr>
                  <a:defRPr sz="825"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Лист1!$D$33:$F$33</c:f>
              <c:strCache>
                <c:ptCount val="3"/>
                <c:pt idx="0">
                  <c:v>4 кв</c:v>
                </c:pt>
                <c:pt idx="1">
                  <c:v>1 кв 2009</c:v>
                </c:pt>
                <c:pt idx="2">
                  <c:v>2 кв ожид.</c:v>
                </c:pt>
              </c:strCache>
            </c:strRef>
          </c:cat>
          <c:val>
            <c:numRef>
              <c:f>Лист1!$D$36:$F$36</c:f>
              <c:numCache>
                <c:formatCode>0.00</c:formatCode>
                <c:ptCount val="3"/>
                <c:pt idx="0">
                  <c:v>17.87</c:v>
                </c:pt>
                <c:pt idx="1">
                  <c:v>20.74</c:v>
                </c:pt>
                <c:pt idx="2">
                  <c:v>19.16</c:v>
                </c:pt>
              </c:numCache>
            </c:numRef>
          </c:val>
          <c:extLst>
            <c:ext xmlns:c16="http://schemas.microsoft.com/office/drawing/2014/chart" uri="{C3380CC4-5D6E-409C-BE32-E72D297353CC}">
              <c16:uniqueId val="{00000006-E683-4137-B698-C5E741304782}"/>
            </c:ext>
          </c:extLst>
        </c:ser>
        <c:ser>
          <c:idx val="3"/>
          <c:order val="3"/>
          <c:tx>
            <c:strRef>
              <c:f>Лист1!$A$38</c:f>
              <c:strCache>
                <c:ptCount val="1"/>
                <c:pt idx="0">
                  <c:v>не знаю</c:v>
                </c:pt>
              </c:strCache>
            </c:strRef>
          </c:tx>
          <c:spPr>
            <a:pattFill prst="wd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FF99CC" mc:Ignorable="a14" a14:legacySpreadsheetColorIndex="45"/>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25"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Лист1!$D$33:$F$33</c:f>
              <c:strCache>
                <c:ptCount val="3"/>
                <c:pt idx="0">
                  <c:v>4 кв</c:v>
                </c:pt>
                <c:pt idx="1">
                  <c:v>1 кв 2009</c:v>
                </c:pt>
                <c:pt idx="2">
                  <c:v>2 кв ожид.</c:v>
                </c:pt>
              </c:strCache>
            </c:strRef>
          </c:cat>
          <c:val>
            <c:numRef>
              <c:f>Лист1!$D$38:$F$38</c:f>
              <c:numCache>
                <c:formatCode>0.00</c:formatCode>
                <c:ptCount val="3"/>
                <c:pt idx="0">
                  <c:v>33.21</c:v>
                </c:pt>
                <c:pt idx="1">
                  <c:v>32.1</c:v>
                </c:pt>
                <c:pt idx="2">
                  <c:v>31.39</c:v>
                </c:pt>
              </c:numCache>
            </c:numRef>
          </c:val>
          <c:extLst>
            <c:ext xmlns:c16="http://schemas.microsoft.com/office/drawing/2014/chart" uri="{C3380CC4-5D6E-409C-BE32-E72D297353CC}">
              <c16:uniqueId val="{00000007-E683-4137-B698-C5E741304782}"/>
            </c:ext>
          </c:extLst>
        </c:ser>
        <c:dLbls>
          <c:showLegendKey val="0"/>
          <c:showVal val="1"/>
          <c:showCatName val="0"/>
          <c:showSerName val="0"/>
          <c:showPercent val="0"/>
          <c:showBubbleSize val="0"/>
        </c:dLbls>
        <c:gapWidth val="150"/>
        <c:overlap val="100"/>
        <c:serLines>
          <c:spPr>
            <a:ln w="12700">
              <a:pattFill prst="pct50">
                <a:fgClr>
                  <a:srgbClr val="0000FF"/>
                </a:fgClr>
                <a:bgClr>
                  <a:srgbClr val="FFFFFF"/>
                </a:bgClr>
              </a:pattFill>
              <a:prstDash val="solid"/>
            </a:ln>
          </c:spPr>
        </c:serLines>
        <c:axId val="1194043503"/>
        <c:axId val="1"/>
      </c:barChart>
      <c:catAx>
        <c:axId val="1194043503"/>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one"/>
        <c:spPr>
          <a:ln w="3175">
            <a:solidFill>
              <a:srgbClr val="000000"/>
            </a:solidFill>
            <a:prstDash val="solid"/>
          </a:ln>
        </c:spPr>
        <c:crossAx val="1194043503"/>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RU"/>
              <a:t>Сату рентабелділігіне факторлардың әсері,%-бен</a:t>
            </a:r>
          </a:p>
        </c:rich>
      </c:tx>
      <c:layout>
        <c:manualLayout>
          <c:xMode val="edge"/>
          <c:yMode val="edge"/>
          <c:x val="0.20611362247103859"/>
          <c:y val="2.5090374176656466E-2"/>
        </c:manualLayout>
      </c:layout>
      <c:overlay val="0"/>
      <c:spPr>
        <a:noFill/>
        <a:ln w="25400">
          <a:noFill/>
        </a:ln>
      </c:spPr>
    </c:title>
    <c:autoTitleDeleted val="0"/>
    <c:plotArea>
      <c:layout>
        <c:manualLayout>
          <c:layoutTarget val="inner"/>
          <c:xMode val="edge"/>
          <c:yMode val="edge"/>
          <c:x val="7.0613000291003966E-2"/>
          <c:y val="0.1505422450599388"/>
          <c:w val="0.92178592271770043"/>
          <c:h val="0.62009067608022406"/>
        </c:manualLayout>
      </c:layout>
      <c:lineChart>
        <c:grouping val="standard"/>
        <c:varyColors val="0"/>
        <c:ser>
          <c:idx val="2"/>
          <c:order val="0"/>
          <c:tx>
            <c:strRef>
              <c:f>кестелер!$N$269</c:f>
              <c:strCache>
                <c:ptCount val="1"/>
                <c:pt idx="0">
                  <c:v>Сату рентабелділігінің өзгеруі</c:v>
                </c:pt>
              </c:strCache>
            </c:strRef>
          </c:tx>
          <c:spPr>
            <a:ln w="25400">
              <a:solidFill>
                <a:srgbClr val="800000"/>
              </a:solidFill>
              <a:prstDash val="solid"/>
            </a:ln>
          </c:spPr>
          <c:marker>
            <c:symbol val="triangle"/>
            <c:size val="3"/>
            <c:spPr>
              <a:solidFill>
                <a:srgbClr val="800000"/>
              </a:solidFill>
              <a:ln>
                <a:solidFill>
                  <a:srgbClr val="800000"/>
                </a:solidFill>
                <a:prstDash val="solid"/>
              </a:ln>
            </c:spPr>
          </c:marker>
          <c:dLbls>
            <c:dLbl>
              <c:idx val="0"/>
              <c:layout>
                <c:manualLayout>
                  <c:xMode val="edge"/>
                  <c:yMode val="edge"/>
                  <c:x val="0.10687373017016817"/>
                  <c:y val="0.2258133675899082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073-446B-9192-A3D79BA339A9}"/>
                </c:ext>
              </c:extLst>
            </c:dLbl>
            <c:dLbl>
              <c:idx val="1"/>
              <c:layout>
                <c:manualLayout>
                  <c:xMode val="edge"/>
                  <c:yMode val="edge"/>
                  <c:x val="0.40459340707277947"/>
                  <c:y val="0.4444580568436288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073-446B-9192-A3D79BA339A9}"/>
                </c:ext>
              </c:extLst>
            </c:dLbl>
            <c:dLbl>
              <c:idx val="2"/>
              <c:layout>
                <c:manualLayout>
                  <c:xMode val="edge"/>
                  <c:yMode val="edge"/>
                  <c:x val="0.63742546208636008"/>
                  <c:y val="0.57349426689500493"/>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073-446B-9192-A3D79BA339A9}"/>
                </c:ext>
              </c:extLst>
            </c:dLbl>
            <c:dLbl>
              <c:idx val="3"/>
              <c:layout>
                <c:manualLayout>
                  <c:xMode val="edge"/>
                  <c:yMode val="edge"/>
                  <c:x val="0.87979981443656274"/>
                  <c:y val="0.49822314436503556"/>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73-446B-9192-A3D79BA339A9}"/>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кестелер!$N$253:$R$253</c:f>
            </c:multiLvlStrRef>
          </c:cat>
          <c:val>
            <c:numRef>
              <c:f>Лист1!$B$270:$E$270</c:f>
              <c:numCache>
                <c:formatCode>0.0</c:formatCode>
                <c:ptCount val="4"/>
                <c:pt idx="0">
                  <c:v>9.5217433393320476</c:v>
                </c:pt>
                <c:pt idx="1">
                  <c:v>-4.4922752071707848</c:v>
                </c:pt>
                <c:pt idx="2">
                  <c:v>-13.781114042136153</c:v>
                </c:pt>
                <c:pt idx="3">
                  <c:v>-5.2282929442389623</c:v>
                </c:pt>
              </c:numCache>
            </c:numRef>
          </c:val>
          <c:smooth val="1"/>
          <c:extLst>
            <c:ext xmlns:c16="http://schemas.microsoft.com/office/drawing/2014/chart" uri="{C3380CC4-5D6E-409C-BE32-E72D297353CC}">
              <c16:uniqueId val="{00000004-E073-446B-9192-A3D79BA339A9}"/>
            </c:ext>
          </c:extLst>
        </c:ser>
        <c:ser>
          <c:idx val="0"/>
          <c:order val="1"/>
          <c:tx>
            <c:strRef>
              <c:f>кестелер!$N$271</c:f>
              <c:strCache>
                <c:ptCount val="1"/>
                <c:pt idx="0">
                  <c:v>   -  сату көлемі мен бағаның ықпалы</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dLbl>
              <c:idx val="0"/>
              <c:layout>
                <c:manualLayout>
                  <c:xMode val="edge"/>
                  <c:yMode val="edge"/>
                  <c:x val="0.11069064910481702"/>
                  <c:y val="0.1433735667237512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073-446B-9192-A3D79BA339A9}"/>
                </c:ext>
              </c:extLst>
            </c:dLbl>
            <c:dLbl>
              <c:idx val="1"/>
              <c:layout>
                <c:manualLayout>
                  <c:xMode val="edge"/>
                  <c:yMode val="edge"/>
                  <c:x val="0.41604416387672599"/>
                  <c:y val="0.3190061859603465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073-446B-9192-A3D79BA339A9}"/>
                </c:ext>
              </c:extLst>
            </c:dLbl>
            <c:dLbl>
              <c:idx val="2"/>
              <c:layout>
                <c:manualLayout>
                  <c:xMode val="edge"/>
                  <c:yMode val="edge"/>
                  <c:x val="0.63742546208636008"/>
                  <c:y val="0.6881931202740059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073-446B-9192-A3D79BA339A9}"/>
                </c:ext>
              </c:extLst>
            </c:dLbl>
            <c:dLbl>
              <c:idx val="3"/>
              <c:layout>
                <c:manualLayout>
                  <c:xMode val="edge"/>
                  <c:yMode val="edge"/>
                  <c:x val="0.88552519283853615"/>
                  <c:y val="0.74195820779541266"/>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073-446B-9192-A3D79BA339A9}"/>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кестелер!$N$253:$R$253</c:f>
            </c:multiLvlStrRef>
          </c:cat>
          <c:val>
            <c:numRef>
              <c:f>Лист1!$B$272:$E$272</c:f>
              <c:numCache>
                <c:formatCode>0.0</c:formatCode>
                <c:ptCount val="4"/>
                <c:pt idx="0">
                  <c:v>12.065890192302192</c:v>
                </c:pt>
                <c:pt idx="1">
                  <c:v>0.96769821608992856</c:v>
                </c:pt>
                <c:pt idx="2">
                  <c:v>-14.367731656714071</c:v>
                </c:pt>
                <c:pt idx="3">
                  <c:v>-17.600337708425048</c:v>
                </c:pt>
              </c:numCache>
            </c:numRef>
          </c:val>
          <c:smooth val="1"/>
          <c:extLst>
            <c:ext xmlns:c16="http://schemas.microsoft.com/office/drawing/2014/chart" uri="{C3380CC4-5D6E-409C-BE32-E72D297353CC}">
              <c16:uniqueId val="{00000009-E073-446B-9192-A3D79BA339A9}"/>
            </c:ext>
          </c:extLst>
        </c:ser>
        <c:ser>
          <c:idx val="4"/>
          <c:order val="2"/>
          <c:tx>
            <c:strRef>
              <c:f>кестелер!$N$272</c:f>
              <c:strCache>
                <c:ptCount val="1"/>
                <c:pt idx="0">
                  <c:v>   -  өткізілген өнімнің өзіндік құнының ықпалы</c:v>
                </c:pt>
              </c:strCache>
            </c:strRef>
          </c:tx>
          <c:spPr>
            <a:ln w="25400">
              <a:solidFill>
                <a:srgbClr val="00FF00"/>
              </a:solidFill>
              <a:prstDash val="sysDash"/>
            </a:ln>
          </c:spPr>
          <c:marker>
            <c:symbol val="circle"/>
            <c:size val="4"/>
            <c:spPr>
              <a:solidFill>
                <a:srgbClr val="00FF00"/>
              </a:solidFill>
              <a:ln>
                <a:solidFill>
                  <a:srgbClr val="00FF00"/>
                </a:solidFill>
                <a:prstDash val="solid"/>
              </a:ln>
            </c:spPr>
          </c:marker>
          <c:dLbls>
            <c:dLbl>
              <c:idx val="0"/>
              <c:layout>
                <c:manualLayout>
                  <c:xMode val="edge"/>
                  <c:yMode val="edge"/>
                  <c:x val="9.9239892300870436E-2"/>
                  <c:y val="0.43728937850744126"/>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073-446B-9192-A3D79BA339A9}"/>
                </c:ext>
              </c:extLst>
            </c:dLbl>
            <c:dLbl>
              <c:idx val="1"/>
              <c:layout>
                <c:manualLayout>
                  <c:xMode val="edge"/>
                  <c:yMode val="edge"/>
                  <c:x val="0.38550881239953516"/>
                  <c:y val="0.54481955355025469"/>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073-446B-9192-A3D79BA339A9}"/>
                </c:ext>
              </c:extLst>
            </c:dLbl>
            <c:dLbl>
              <c:idx val="2"/>
              <c:layout>
                <c:manualLayout>
                  <c:xMode val="edge"/>
                  <c:yMode val="edge"/>
                  <c:x val="0.64315084048833338"/>
                  <c:y val="0.3440965601370030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073-446B-9192-A3D79BA339A9}"/>
                </c:ext>
              </c:extLst>
            </c:dLbl>
            <c:dLbl>
              <c:idx val="3"/>
              <c:layout>
                <c:manualLayout>
                  <c:xMode val="edge"/>
                  <c:yMode val="edge"/>
                  <c:x val="0.87979981443656274"/>
                  <c:y val="0.1648796017323139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073-446B-9192-A3D79BA339A9}"/>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кестелер!$N$253:$R$253</c:f>
            </c:multiLvlStrRef>
          </c:cat>
          <c:val>
            <c:numRef>
              <c:f>Лист1!$B$273:$E$273</c:f>
              <c:numCache>
                <c:formatCode>0.0</c:formatCode>
                <c:ptCount val="4"/>
                <c:pt idx="0">
                  <c:v>-2.544146852970151</c:v>
                </c:pt>
                <c:pt idx="1">
                  <c:v>-5.4599734232607062</c:v>
                </c:pt>
                <c:pt idx="2">
                  <c:v>0.58661761457791073</c:v>
                </c:pt>
                <c:pt idx="3">
                  <c:v>12.372044764186089</c:v>
                </c:pt>
              </c:numCache>
            </c:numRef>
          </c:val>
          <c:smooth val="1"/>
          <c:extLst>
            <c:ext xmlns:c16="http://schemas.microsoft.com/office/drawing/2014/chart" uri="{C3380CC4-5D6E-409C-BE32-E72D297353CC}">
              <c16:uniqueId val="{0000000E-E073-446B-9192-A3D79BA339A9}"/>
            </c:ext>
          </c:extLst>
        </c:ser>
        <c:dLbls>
          <c:showLegendKey val="0"/>
          <c:showVal val="1"/>
          <c:showCatName val="0"/>
          <c:showSerName val="0"/>
          <c:showPercent val="0"/>
          <c:showBubbleSize val="0"/>
        </c:dLbls>
        <c:marker val="1"/>
        <c:smooth val="0"/>
        <c:axId val="1194035903"/>
        <c:axId val="1"/>
      </c:lineChart>
      <c:catAx>
        <c:axId val="1194035903"/>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FFFFFF"/>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194035903"/>
        <c:crosses val="autoZero"/>
        <c:crossBetween val="between"/>
      </c:valAx>
      <c:spPr>
        <a:solidFill>
          <a:srgbClr val="FFFFFF"/>
        </a:solidFill>
        <a:ln w="25400">
          <a:noFill/>
        </a:ln>
      </c:spPr>
    </c:plotArea>
    <c:legend>
      <c:legendPos val="r"/>
      <c:layout>
        <c:manualLayout>
          <c:xMode val="edge"/>
          <c:yMode val="edge"/>
          <c:x val="4.7711486683110788E-2"/>
          <c:y val="0.81722933032538192"/>
          <c:w val="0.94087051739094474"/>
          <c:h val="0.16487960173231392"/>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08074300910332"/>
          <c:y val="8.0719968736996703E-2"/>
          <c:w val="0.8634883376732404"/>
          <c:h val="0.65921307801880635"/>
        </c:manualLayout>
      </c:layout>
      <c:barChart>
        <c:barDir val="col"/>
        <c:grouping val="stacked"/>
        <c:varyColors val="0"/>
        <c:ser>
          <c:idx val="1"/>
          <c:order val="0"/>
          <c:tx>
            <c:strRef>
              <c:f>кестелер!$N$90</c:f>
              <c:strCache>
                <c:ptCount val="1"/>
                <c:pt idx="0">
                  <c:v>Басқалар</c:v>
                </c:pt>
              </c:strCache>
            </c:strRef>
          </c:tx>
          <c:spPr>
            <a:pattFill prst="divot">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кестелер!$Q$2:$T$2</c:f>
            </c:multiLvlStrRef>
          </c:cat>
          <c:val>
            <c:numRef>
              <c:f>Лист1!$B$102:$E$102</c:f>
              <c:numCache>
                <c:formatCode>0.0</c:formatCode>
                <c:ptCount val="4"/>
                <c:pt idx="0">
                  <c:v>3.9776258545680543</c:v>
                </c:pt>
                <c:pt idx="1">
                  <c:v>4.4028950542822676</c:v>
                </c:pt>
                <c:pt idx="2">
                  <c:v>4.6762589928057547</c:v>
                </c:pt>
                <c:pt idx="3">
                  <c:v>3.3216783216783212</c:v>
                </c:pt>
              </c:numCache>
            </c:numRef>
          </c:val>
          <c:extLst>
            <c:ext xmlns:c16="http://schemas.microsoft.com/office/drawing/2014/chart" uri="{C3380CC4-5D6E-409C-BE32-E72D297353CC}">
              <c16:uniqueId val="{00000000-7D58-45C0-8B22-871A9145A0F9}"/>
            </c:ext>
          </c:extLst>
        </c:ser>
        <c:ser>
          <c:idx val="0"/>
          <c:order val="1"/>
          <c:tx>
            <c:strRef>
              <c:f>кестелер!$N$85</c:f>
              <c:strCache>
                <c:ptCount val="1"/>
                <c:pt idx="0">
                  <c:v>Құрылыс</c:v>
                </c:pt>
              </c:strCache>
            </c:strRef>
          </c:tx>
          <c:spPr>
            <a:pattFill prst="sphere">
              <a:fgClr>
                <a:srgbClr xmlns:mc="http://schemas.openxmlformats.org/markup-compatibility/2006" xmlns:a14="http://schemas.microsoft.com/office/drawing/2010/main" val="CCCCFF" mc:Ignorable="a14" a14:legacySpreadsheetColorIndex="31"/>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Mode val="edge"/>
                  <c:yMode val="edge"/>
                  <c:x val="0.20385248060882738"/>
                  <c:y val="0.55158645303614406"/>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D58-45C0-8B22-871A9145A0F9}"/>
                </c:ext>
              </c:extLst>
            </c:dLbl>
            <c:dLbl>
              <c:idx val="1"/>
              <c:layout>
                <c:manualLayout>
                  <c:xMode val="edge"/>
                  <c:yMode val="edge"/>
                  <c:x val="0.42309005409379269"/>
                  <c:y val="0.54261756762092217"/>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D58-45C0-8B22-871A9145A0F9}"/>
                </c:ext>
              </c:extLst>
            </c:dLbl>
            <c:dLbl>
              <c:idx val="2"/>
              <c:layout>
                <c:manualLayout>
                  <c:xMode val="edge"/>
                  <c:yMode val="edge"/>
                  <c:x val="0.63848135435972342"/>
                  <c:y val="0.5381331249133113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D58-45C0-8B22-871A9145A0F9}"/>
                </c:ext>
              </c:extLst>
            </c:dLbl>
            <c:dLbl>
              <c:idx val="3"/>
              <c:layout>
                <c:manualLayout>
                  <c:xMode val="edge"/>
                  <c:yMode val="edge"/>
                  <c:x val="0.85579579123517158"/>
                  <c:y val="0.56952422386658785"/>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D58-45C0-8B22-871A9145A0F9}"/>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кестелер!$Q$2:$T$2</c:f>
            </c:multiLvlStrRef>
          </c:cat>
          <c:val>
            <c:numRef>
              <c:f>Лист1!$B$94:$E$94</c:f>
              <c:numCache>
                <c:formatCode>0.0</c:formatCode>
                <c:ptCount val="4"/>
                <c:pt idx="0">
                  <c:v>4.1019266625233062</c:v>
                </c:pt>
                <c:pt idx="1">
                  <c:v>4.704463208685163</c:v>
                </c:pt>
                <c:pt idx="2">
                  <c:v>4.7961630695443649</c:v>
                </c:pt>
                <c:pt idx="3">
                  <c:v>3.8461538461538463</c:v>
                </c:pt>
              </c:numCache>
            </c:numRef>
          </c:val>
          <c:extLst>
            <c:ext xmlns:c16="http://schemas.microsoft.com/office/drawing/2014/chart" uri="{C3380CC4-5D6E-409C-BE32-E72D297353CC}">
              <c16:uniqueId val="{00000005-7D58-45C0-8B22-871A9145A0F9}"/>
            </c:ext>
          </c:extLst>
        </c:ser>
        <c:ser>
          <c:idx val="5"/>
          <c:order val="2"/>
          <c:tx>
            <c:strRef>
              <c:f>кестелер!$N$86</c:f>
              <c:strCache>
                <c:ptCount val="1"/>
                <c:pt idx="0">
                  <c:v>Сауда; және жөндеу қызметтері</c:v>
                </c:pt>
              </c:strCache>
            </c:strRef>
          </c:tx>
          <c:spPr>
            <a:pattFill prst="horzBrick">
              <a:fgClr>
                <a:srgbClr xmlns:mc="http://schemas.openxmlformats.org/markup-compatibility/2006" xmlns:a14="http://schemas.microsoft.com/office/drawing/2010/main" val="FF8080" mc:Ignorable="a14" a14:legacySpreadsheetColorIndex="29"/>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кестелер!$Q$2:$T$2</c:f>
            </c:multiLvlStrRef>
          </c:cat>
          <c:val>
            <c:numRef>
              <c:f>Лист1!$B$95:$E$95</c:f>
              <c:numCache>
                <c:formatCode>0.0</c:formatCode>
                <c:ptCount val="4"/>
                <c:pt idx="0">
                  <c:v>6.2771908017402112</c:v>
                </c:pt>
                <c:pt idx="1">
                  <c:v>6.0313630880579012</c:v>
                </c:pt>
                <c:pt idx="2">
                  <c:v>6.4148681055155876</c:v>
                </c:pt>
                <c:pt idx="3">
                  <c:v>5.0116550116550114</c:v>
                </c:pt>
              </c:numCache>
            </c:numRef>
          </c:val>
          <c:extLst>
            <c:ext xmlns:c16="http://schemas.microsoft.com/office/drawing/2014/chart" uri="{C3380CC4-5D6E-409C-BE32-E72D297353CC}">
              <c16:uniqueId val="{00000006-7D58-45C0-8B22-871A9145A0F9}"/>
            </c:ext>
          </c:extLst>
        </c:ser>
        <c:ser>
          <c:idx val="6"/>
          <c:order val="3"/>
          <c:tx>
            <c:strRef>
              <c:f>кестелер!$N$92</c:f>
              <c:strCache>
                <c:ptCount val="1"/>
                <c:pt idx="0">
                  <c:v>Өнеркәсіп</c:v>
                </c:pt>
              </c:strCache>
            </c:strRef>
          </c:tx>
          <c:spPr>
            <a:gradFill rotWithShape="0">
              <a:gsLst>
                <a:gs pos="0">
                  <a:srgbClr xmlns:mc="http://schemas.openxmlformats.org/markup-compatibility/2006" xmlns:a14="http://schemas.microsoft.com/office/drawing/2010/main" val="0066CC" mc:Ignorable="a14" a14:legacySpreadsheetColorIndex="30"/>
                </a:gs>
                <a:gs pos="50000">
                  <a:srgbClr xmlns:mc="http://schemas.openxmlformats.org/markup-compatibility/2006" xmlns:a14="http://schemas.microsoft.com/office/drawing/2010/main" val="F5F9FD" mc:Ignorable="a14" a14:legacySpreadsheetColorIndex="30">
                    <a:gamma/>
                    <a:tint val="3922"/>
                    <a:invGamma/>
                  </a:srgbClr>
                </a:gs>
                <a:gs pos="100000">
                  <a:srgbClr xmlns:mc="http://schemas.openxmlformats.org/markup-compatibility/2006" xmlns:a14="http://schemas.microsoft.com/office/drawing/2010/main" val="0066CC" mc:Ignorable="a14" a14:legacySpreadsheetColorIndex="30"/>
                </a:gs>
              </a:gsLst>
              <a:lin ang="0" scaled="1"/>
            </a:gra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кестелер!$Q$2:$T$2</c:f>
            </c:multiLvlStrRef>
          </c:cat>
          <c:val>
            <c:numRef>
              <c:f>Лист1!$B$101:$E$101</c:f>
              <c:numCache>
                <c:formatCode>0.0</c:formatCode>
                <c:ptCount val="4"/>
                <c:pt idx="0">
                  <c:v>11.000621504039778</c:v>
                </c:pt>
                <c:pt idx="1">
                  <c:v>11.338962605548854</c:v>
                </c:pt>
                <c:pt idx="2">
                  <c:v>10.971223021582734</c:v>
                </c:pt>
                <c:pt idx="3">
                  <c:v>8.5664335664335667</c:v>
                </c:pt>
              </c:numCache>
            </c:numRef>
          </c:val>
          <c:extLst>
            <c:ext xmlns:c16="http://schemas.microsoft.com/office/drawing/2014/chart" uri="{C3380CC4-5D6E-409C-BE32-E72D297353CC}">
              <c16:uniqueId val="{00000007-7D58-45C0-8B22-871A9145A0F9}"/>
            </c:ext>
          </c:extLst>
        </c:ser>
        <c:dLbls>
          <c:showLegendKey val="0"/>
          <c:showVal val="1"/>
          <c:showCatName val="0"/>
          <c:showSerName val="0"/>
          <c:showPercent val="0"/>
          <c:showBubbleSize val="0"/>
        </c:dLbls>
        <c:gapWidth val="150"/>
        <c:overlap val="100"/>
        <c:axId val="1194021903"/>
        <c:axId val="1"/>
      </c:barChart>
      <c:lineChart>
        <c:grouping val="standard"/>
        <c:varyColors val="0"/>
        <c:ser>
          <c:idx val="2"/>
          <c:order val="4"/>
          <c:tx>
            <c:strRef>
              <c:f>кестелер!$N$91</c:f>
              <c:strCache>
                <c:ptCount val="1"/>
                <c:pt idx="0">
                  <c:v>Несие алғандардың барлығы</c:v>
                </c:pt>
              </c:strCache>
            </c:strRef>
          </c:tx>
          <c:spPr>
            <a:ln w="12700">
              <a:solidFill>
                <a:srgbClr val="000080"/>
              </a:solidFill>
              <a:prstDash val="solid"/>
            </a:ln>
          </c:spPr>
          <c:marker>
            <c:symbol val="triangle"/>
            <c:size val="5"/>
            <c:spPr>
              <a:solidFill>
                <a:srgbClr val="FFFF00"/>
              </a:solidFill>
              <a:ln>
                <a:solidFill>
                  <a:srgbClr val="333399"/>
                </a:solidFill>
                <a:prstDash val="solid"/>
              </a:ln>
            </c:spPr>
          </c:marker>
          <c:dLbls>
            <c:dLbl>
              <c:idx val="0"/>
              <c:layout>
                <c:manualLayout>
                  <c:xMode val="edge"/>
                  <c:yMode val="edge"/>
                  <c:x val="0.19039052434220671"/>
                  <c:y val="5.8297755198942064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D58-45C0-8B22-871A9145A0F9}"/>
                </c:ext>
              </c:extLst>
            </c:dLbl>
            <c:dLbl>
              <c:idx val="1"/>
              <c:layout>
                <c:manualLayout>
                  <c:xMode val="edge"/>
                  <c:yMode val="edge"/>
                  <c:x val="0.4153975076557237"/>
                  <c:y val="3.5875541660887418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D58-45C0-8B22-871A9145A0F9}"/>
                </c:ext>
              </c:extLst>
            </c:dLbl>
            <c:dLbl>
              <c:idx val="2"/>
              <c:layout>
                <c:manualLayout>
                  <c:xMode val="edge"/>
                  <c:yMode val="edge"/>
                  <c:x val="0.62309626148358555"/>
                  <c:y val="3.1391098953276492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D58-45C0-8B22-871A9145A0F9}"/>
                </c:ext>
              </c:extLst>
            </c:dLbl>
            <c:dLbl>
              <c:idx val="3"/>
              <c:layout>
                <c:manualLayout>
                  <c:xMode val="edge"/>
                  <c:yMode val="edge"/>
                  <c:x val="0.84425697157806801"/>
                  <c:y val="0.15695549476638246"/>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D58-45C0-8B22-871A9145A0F9}"/>
                </c:ext>
              </c:extLst>
            </c:dLbl>
            <c:dLbl>
              <c:idx val="4"/>
              <c:layout>
                <c:manualLayout>
                  <c:xMode val="edge"/>
                  <c:yMode val="edge"/>
                  <c:x val="0.88464284037793017"/>
                  <c:y val="0.72199527592535939"/>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D58-45C0-8B22-871A9145A0F9}"/>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Лист1!$B$100:$E$100</c:f>
              <c:numCache>
                <c:formatCode>0.0</c:formatCode>
                <c:ptCount val="4"/>
                <c:pt idx="0">
                  <c:v>25.357364822871347</c:v>
                </c:pt>
                <c:pt idx="1">
                  <c:v>26.477683956574186</c:v>
                </c:pt>
                <c:pt idx="2">
                  <c:v>26.858513189448438</c:v>
                </c:pt>
                <c:pt idx="3">
                  <c:v>20.745920745920749</c:v>
                </c:pt>
              </c:numCache>
            </c:numRef>
          </c:val>
          <c:smooth val="0"/>
          <c:extLst>
            <c:ext xmlns:c16="http://schemas.microsoft.com/office/drawing/2014/chart" uri="{C3380CC4-5D6E-409C-BE32-E72D297353CC}">
              <c16:uniqueId val="{0000000D-7D58-45C0-8B22-871A9145A0F9}"/>
            </c:ext>
          </c:extLst>
        </c:ser>
        <c:dLbls>
          <c:showLegendKey val="0"/>
          <c:showVal val="1"/>
          <c:showCatName val="0"/>
          <c:showSerName val="0"/>
          <c:showPercent val="0"/>
          <c:showBubbleSize val="0"/>
        </c:dLbls>
        <c:marker val="1"/>
        <c:smooth val="0"/>
        <c:axId val="3"/>
        <c:axId val="4"/>
      </c:lineChart>
      <c:catAx>
        <c:axId val="1194021903"/>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900" b="0" i="0" u="none" strike="noStrike" baseline="0">
                    <a:solidFill>
                      <a:srgbClr val="000000"/>
                    </a:solidFill>
                    <a:latin typeface="Arial"/>
                    <a:ea typeface="Arial"/>
                    <a:cs typeface="Arial"/>
                  </a:defRPr>
                </a:pPr>
                <a:r>
                  <a:rPr lang="ru-RU"/>
                  <a:t>жауаптар % -ы</a:t>
                </a:r>
              </a:p>
            </c:rich>
          </c:tx>
          <c:layout>
            <c:manualLayout>
              <c:xMode val="edge"/>
              <c:yMode val="edge"/>
              <c:x val="1.3461956266620676E-2"/>
              <c:y val="0.18386215101204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194021903"/>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0.0" sourceLinked="1"/>
        <c:majorTickMark val="out"/>
        <c:minorTickMark val="none"/>
        <c:tickLblPos val="nextTo"/>
        <c:crossAx val="3"/>
        <c:crosses val="max"/>
        <c:crossBetween val="between"/>
      </c:valAx>
      <c:spPr>
        <a:noFill/>
        <a:ln w="25400">
          <a:noFill/>
        </a:ln>
      </c:spPr>
    </c:plotArea>
    <c:legend>
      <c:legendPos val="b"/>
      <c:layout>
        <c:manualLayout>
          <c:xMode val="edge"/>
          <c:yMode val="edge"/>
          <c:x val="1.3461956266620676E-2"/>
          <c:y val="0.76235526029385781"/>
          <c:w val="0.97503026102524037"/>
          <c:h val="0.21525324996532452"/>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0" i="0" u="none" strike="noStrike" baseline="0">
                <a:solidFill>
                  <a:srgbClr val="000000"/>
                </a:solidFill>
                <a:latin typeface="Arial"/>
                <a:ea typeface="Arial"/>
                <a:cs typeface="Arial"/>
              </a:defRPr>
            </a:pPr>
            <a:r>
              <a:rPr lang="ru-RU"/>
              <a:t>Қажеттілікті қанағаттандыру деңгейі, жауаптар %-ы
</a:t>
            </a:r>
          </a:p>
        </c:rich>
      </c:tx>
      <c:layout>
        <c:manualLayout>
          <c:xMode val="edge"/>
          <c:yMode val="edge"/>
          <c:x val="0.20611362247103859"/>
          <c:y val="3.8675517741032506E-2"/>
        </c:manualLayout>
      </c:layout>
      <c:overlay val="0"/>
      <c:spPr>
        <a:noFill/>
        <a:ln w="25400">
          <a:noFill/>
        </a:ln>
      </c:spPr>
    </c:title>
    <c:autoTitleDeleted val="0"/>
    <c:plotArea>
      <c:layout>
        <c:manualLayout>
          <c:layoutTarget val="inner"/>
          <c:xMode val="edge"/>
          <c:yMode val="edge"/>
          <c:x val="8.5880676029599409E-2"/>
          <c:y val="0.24310325437220431"/>
          <c:w val="0.90270132804445613"/>
          <c:h val="0.54698232233745969"/>
        </c:manualLayout>
      </c:layout>
      <c:barChart>
        <c:barDir val="col"/>
        <c:grouping val="clustered"/>
        <c:varyColors val="0"/>
        <c:ser>
          <c:idx val="1"/>
          <c:order val="0"/>
          <c:tx>
            <c:strRef>
              <c:f>кестелер!$N$150</c:f>
              <c:strCache>
                <c:ptCount val="1"/>
                <c:pt idx="0">
                  <c:v>Білмеймін</c:v>
                </c:pt>
              </c:strCache>
            </c:strRef>
          </c:tx>
          <c:spPr>
            <a:solidFill>
              <a:srgbClr val="FFFFFF"/>
            </a:solidFill>
            <a:ln w="25400">
              <a:noFill/>
            </a:ln>
          </c:spPr>
          <c:invertIfNegative val="0"/>
          <c:dLbls>
            <c:delete val="1"/>
          </c:dLbls>
          <c:cat>
            <c:multiLvlStrRef>
              <c:f>кестелер!$Q$2:$T$2</c:f>
            </c:multiLvlStrRef>
          </c:cat>
          <c:val>
            <c:numRef>
              <c:f>Лист1!$B$158:$E$158</c:f>
              <c:numCache>
                <c:formatCode>0.0</c:formatCode>
                <c:ptCount val="4"/>
                <c:pt idx="0">
                  <c:v>0.18999999999999773</c:v>
                </c:pt>
                <c:pt idx="1">
                  <c:v>0.11999999999999034</c:v>
                </c:pt>
                <c:pt idx="2">
                  <c:v>0.59999999999999432</c:v>
                </c:pt>
                <c:pt idx="3">
                  <c:v>0.40000000000000568</c:v>
                </c:pt>
              </c:numCache>
            </c:numRef>
          </c:val>
          <c:extLst>
            <c:ext xmlns:c16="http://schemas.microsoft.com/office/drawing/2014/chart" uri="{C3380CC4-5D6E-409C-BE32-E72D297353CC}">
              <c16:uniqueId val="{00000000-59C6-4990-A337-8CDB5691770C}"/>
            </c:ext>
          </c:extLst>
        </c:ser>
        <c:ser>
          <c:idx val="0"/>
          <c:order val="1"/>
          <c:tx>
            <c:strRef>
              <c:f>кестелер!$N$155</c:f>
              <c:strCache>
                <c:ptCount val="1"/>
                <c:pt idx="0">
                  <c:v>Қалыпты деңгей</c:v>
                </c:pt>
              </c:strCache>
            </c:strRef>
          </c:tx>
          <c:spPr>
            <a:gradFill rotWithShape="0">
              <a:gsLst>
                <a:gs pos="0">
                  <a:srgbClr xmlns:mc="http://schemas.openxmlformats.org/markup-compatibility/2006" xmlns:a14="http://schemas.microsoft.com/office/drawing/2010/main" val="9999FF" mc:Ignorable="a14" a14:legacySpreadsheetColorIndex="24"/>
                </a:gs>
                <a:gs pos="100000">
                  <a:srgbClr xmlns:mc="http://schemas.openxmlformats.org/markup-compatibility/2006" xmlns:a14="http://schemas.microsoft.com/office/drawing/2010/main" val="FFFFFF" mc:Ignorable="a14" a14:legacySpreadsheetColorIndex="24">
                    <a:gamma/>
                    <a:tint val="0"/>
                    <a:invGamma/>
                  </a:srgbClr>
                </a:gs>
              </a:gsLst>
              <a:path path="rect">
                <a:fillToRect t="100000" r="100000"/>
              </a:path>
            </a:gradFill>
            <a:ln w="12700">
              <a:solidFill>
                <a:srgbClr val="CC99FF"/>
              </a:solidFill>
              <a:prstDash val="solid"/>
            </a:ln>
          </c:spPr>
          <c:invertIfNegative val="0"/>
          <c:dLbls>
            <c:dLbl>
              <c:idx val="0"/>
              <c:layout>
                <c:manualLayout>
                  <c:xMode val="edge"/>
                  <c:yMode val="edge"/>
                  <c:x val="0.21374746034033634"/>
                  <c:y val="0.18785251474215786"/>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9C6-4990-A337-8CDB5691770C}"/>
                </c:ext>
              </c:extLst>
            </c:dLbl>
            <c:dLbl>
              <c:idx val="1"/>
              <c:layout>
                <c:manualLayout>
                  <c:xMode val="edge"/>
                  <c:yMode val="edge"/>
                  <c:x val="0.44276259641926807"/>
                  <c:y val="0.1823274407791532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9C6-4990-A337-8CDB5691770C}"/>
                </c:ext>
              </c:extLst>
            </c:dLbl>
            <c:dLbl>
              <c:idx val="2"/>
              <c:layout>
                <c:manualLayout>
                  <c:xMode val="edge"/>
                  <c:yMode val="edge"/>
                  <c:x val="0.6698692730308754"/>
                  <c:y val="0.18785251474215786"/>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9C6-4990-A337-8CDB5691770C}"/>
                </c:ext>
              </c:extLst>
            </c:dLbl>
            <c:dLbl>
              <c:idx val="3"/>
              <c:layout>
                <c:manualLayout>
                  <c:xMode val="edge"/>
                  <c:yMode val="edge"/>
                  <c:x val="0.89315903070783398"/>
                  <c:y val="0.20442773663117178"/>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9C6-4990-A337-8CDB5691770C}"/>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кестелер!$Q$2:$T$2</c:f>
            </c:multiLvlStrRef>
          </c:cat>
          <c:val>
            <c:numRef>
              <c:f>Лист1!$B$159:$E$159</c:f>
              <c:numCache>
                <c:formatCode>0.0</c:formatCode>
                <c:ptCount val="4"/>
                <c:pt idx="0">
                  <c:v>88.2</c:v>
                </c:pt>
                <c:pt idx="1">
                  <c:v>89.29</c:v>
                </c:pt>
                <c:pt idx="2">
                  <c:v>87.45</c:v>
                </c:pt>
                <c:pt idx="3">
                  <c:v>85.21</c:v>
                </c:pt>
              </c:numCache>
            </c:numRef>
          </c:val>
          <c:extLst>
            <c:ext xmlns:c16="http://schemas.microsoft.com/office/drawing/2014/chart" uri="{C3380CC4-5D6E-409C-BE32-E72D297353CC}">
              <c16:uniqueId val="{00000005-59C6-4990-A337-8CDB5691770C}"/>
            </c:ext>
          </c:extLst>
        </c:ser>
        <c:dLbls>
          <c:showLegendKey val="0"/>
          <c:showVal val="1"/>
          <c:showCatName val="0"/>
          <c:showSerName val="0"/>
          <c:showPercent val="0"/>
          <c:showBubbleSize val="0"/>
        </c:dLbls>
        <c:gapWidth val="30"/>
        <c:axId val="1194016703"/>
        <c:axId val="1"/>
      </c:barChart>
      <c:barChart>
        <c:barDir val="col"/>
        <c:grouping val="clustered"/>
        <c:varyColors val="0"/>
        <c:ser>
          <c:idx val="2"/>
          <c:order val="2"/>
          <c:tx>
            <c:strRef>
              <c:f>кестелер!$N$156</c:f>
              <c:strCache>
                <c:ptCount val="1"/>
                <c:pt idx="0">
                  <c:v>Төменгі деңгей</c:v>
                </c:pt>
              </c:strCache>
            </c:strRef>
          </c:tx>
          <c:spPr>
            <a:pattFill prst="solidDmnd">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Mode val="edge"/>
                  <c:yMode val="edge"/>
                  <c:x val="0.19657132513441644"/>
                  <c:y val="0.6022330619675060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9C6-4990-A337-8CDB5691770C}"/>
                </c:ext>
              </c:extLst>
            </c:dLbl>
            <c:dLbl>
              <c:idx val="1"/>
              <c:layout>
                <c:manualLayout>
                  <c:xMode val="edge"/>
                  <c:yMode val="edge"/>
                  <c:x val="0.42367800174602377"/>
                  <c:y val="0.61328320989351548"/>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9C6-4990-A337-8CDB5691770C}"/>
                </c:ext>
              </c:extLst>
            </c:dLbl>
            <c:dLbl>
              <c:idx val="2"/>
              <c:layout>
                <c:manualLayout>
                  <c:xMode val="edge"/>
                  <c:yMode val="edge"/>
                  <c:x val="0.64887621889030656"/>
                  <c:y val="0.59118291404149681"/>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9C6-4990-A337-8CDB5691770C}"/>
                </c:ext>
              </c:extLst>
            </c:dLbl>
            <c:dLbl>
              <c:idx val="3"/>
              <c:layout>
                <c:manualLayout>
                  <c:xMode val="edge"/>
                  <c:yMode val="edge"/>
                  <c:x val="0.87598289550191399"/>
                  <c:y val="0.59118291404149681"/>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9C6-4990-A337-8CDB5691770C}"/>
                </c:ext>
              </c:extLst>
            </c:dLbl>
            <c:dLbl>
              <c:idx val="4"/>
              <c:layout>
                <c:manualLayout>
                  <c:xMode val="edge"/>
                  <c:yMode val="edge"/>
                  <c:x val="0.75956686799512363"/>
                  <c:y val="0.75141005896863144"/>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9C6-4990-A337-8CDB5691770C}"/>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кестелер!$Q$2:$T$2</c:f>
            </c:multiLvlStrRef>
          </c:cat>
          <c:val>
            <c:numRef>
              <c:f>Лист1!$B$160:$E$160</c:f>
              <c:numCache>
                <c:formatCode>0.0</c:formatCode>
                <c:ptCount val="4"/>
                <c:pt idx="0">
                  <c:v>11.61</c:v>
                </c:pt>
                <c:pt idx="1">
                  <c:v>10.59</c:v>
                </c:pt>
                <c:pt idx="2">
                  <c:v>11.95</c:v>
                </c:pt>
                <c:pt idx="3">
                  <c:v>14.39</c:v>
                </c:pt>
              </c:numCache>
            </c:numRef>
          </c:val>
          <c:extLst>
            <c:ext xmlns:c16="http://schemas.microsoft.com/office/drawing/2014/chart" uri="{C3380CC4-5D6E-409C-BE32-E72D297353CC}">
              <c16:uniqueId val="{0000000B-59C6-4990-A337-8CDB5691770C}"/>
            </c:ext>
          </c:extLst>
        </c:ser>
        <c:dLbls>
          <c:showLegendKey val="0"/>
          <c:showVal val="1"/>
          <c:showCatName val="0"/>
          <c:showSerName val="0"/>
          <c:showPercent val="0"/>
          <c:showBubbleSize val="0"/>
        </c:dLbls>
        <c:gapWidth val="150"/>
        <c:axId val="3"/>
        <c:axId val="4"/>
      </c:barChart>
      <c:lineChart>
        <c:grouping val="standard"/>
        <c:varyColors val="0"/>
        <c:ser>
          <c:idx val="3"/>
          <c:order val="3"/>
          <c:tx>
            <c:strRef>
              <c:f>Лист1!$F$157</c:f>
              <c:strCache>
                <c:ptCount val="1"/>
              </c:strCache>
            </c:strRef>
          </c:tx>
          <c:spPr>
            <a:ln w="12700">
              <a:solidFill>
                <a:srgbClr val="FFFFFF"/>
              </a:solidFill>
              <a:prstDash val="solid"/>
            </a:ln>
          </c:spPr>
          <c:marker>
            <c:symbol val="none"/>
          </c:marker>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кестелер!$Q$2:$T$2</c:f>
            </c:multiLvlStrRef>
          </c:cat>
          <c:val>
            <c:numRef>
              <c:f>Лист1!$F$157</c:f>
              <c:numCache>
                <c:formatCode>General</c:formatCode>
                <c:ptCount val="1"/>
              </c:numCache>
            </c:numRef>
          </c:val>
          <c:smooth val="0"/>
          <c:extLst>
            <c:ext xmlns:c16="http://schemas.microsoft.com/office/drawing/2014/chart" uri="{C3380CC4-5D6E-409C-BE32-E72D297353CC}">
              <c16:uniqueId val="{0000000C-59C6-4990-A337-8CDB5691770C}"/>
            </c:ext>
          </c:extLst>
        </c:ser>
        <c:dLbls>
          <c:showLegendKey val="0"/>
          <c:showVal val="1"/>
          <c:showCatName val="0"/>
          <c:showSerName val="0"/>
          <c:showPercent val="0"/>
          <c:showBubbleSize val="0"/>
        </c:dLbls>
        <c:marker val="1"/>
        <c:smooth val="0"/>
        <c:axId val="3"/>
        <c:axId val="4"/>
      </c:lineChart>
      <c:catAx>
        <c:axId val="1194016703"/>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194016703"/>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scaling>
        <c:delete val="1"/>
        <c:axPos val="l"/>
        <c:numFmt formatCode="0.0" sourceLinked="1"/>
        <c:majorTickMark val="out"/>
        <c:minorTickMark val="none"/>
        <c:tickLblPos val="nextTo"/>
        <c:crossAx val="3"/>
        <c:crosses val="autoZero"/>
        <c:crossBetween val="between"/>
      </c:valAx>
      <c:spPr>
        <a:noFill/>
        <a:ln w="25400">
          <a:noFill/>
        </a:ln>
      </c:spPr>
    </c:plotArea>
    <c:legend>
      <c:legendPos val="r"/>
      <c:legendEntry>
        <c:idx val="0"/>
        <c:txPr>
          <a:bodyPr/>
          <a:lstStyle/>
          <a:p>
            <a:pPr>
              <a:defRPr sz="780" b="0" i="0" u="none" strike="noStrike" baseline="0">
                <a:solidFill>
                  <a:srgbClr val="FFFFFF"/>
                </a:solidFill>
                <a:latin typeface="Arial"/>
                <a:ea typeface="Arial"/>
                <a:cs typeface="Arial"/>
              </a:defRPr>
            </a:pPr>
            <a:endParaRPr lang="ru-KZ"/>
          </a:p>
        </c:txPr>
      </c:legendEntry>
      <c:layout>
        <c:manualLayout>
          <c:xMode val="edge"/>
          <c:yMode val="edge"/>
          <c:x val="1.3359216271271021E-2"/>
          <c:y val="0.83981124237670579"/>
          <c:w val="0.89125057124050944"/>
          <c:h val="0.13260177511211144"/>
        </c:manualLayout>
      </c:layout>
      <c:overlay val="0"/>
      <c:spPr>
        <a:noFill/>
        <a:ln w="25400">
          <a:noFill/>
        </a:ln>
      </c:spPr>
      <c:txPr>
        <a:bodyPr/>
        <a:lstStyle/>
        <a:p>
          <a:pPr>
            <a:defRPr sz="78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Cyr"/>
                <a:ea typeface="Arial Cyr"/>
                <a:cs typeface="Arial Cyr"/>
              </a:defRPr>
            </a:pPr>
            <a:r>
              <a:rPr lang="ru-RU"/>
              <a:t>Сұраныс өзгерісінсің диффузиялық индексі (50=өткен тоқсанмен салыстырғанда өзгеріс жоқ)</a:t>
            </a:r>
          </a:p>
        </c:rich>
      </c:tx>
      <c:layout>
        <c:manualLayout>
          <c:xMode val="edge"/>
          <c:yMode val="edge"/>
          <c:x val="0.1674261975041941"/>
          <c:y val="2.4476412906224206E-2"/>
        </c:manualLayout>
      </c:layout>
      <c:overlay val="0"/>
      <c:spPr>
        <a:noFill/>
        <a:ln w="25400">
          <a:noFill/>
        </a:ln>
      </c:spPr>
    </c:title>
    <c:autoTitleDeleted val="0"/>
    <c:plotArea>
      <c:layout>
        <c:manualLayout>
          <c:layoutTarget val="inner"/>
          <c:xMode val="edge"/>
          <c:yMode val="edge"/>
          <c:x val="7.4663034022140598E-2"/>
          <c:y val="0.16434162951321965"/>
          <c:w val="0.90726898917813281"/>
          <c:h val="0.56645412725833166"/>
        </c:manualLayout>
      </c:layout>
      <c:lineChart>
        <c:grouping val="standard"/>
        <c:varyColors val="0"/>
        <c:ser>
          <c:idx val="5"/>
          <c:order val="0"/>
          <c:tx>
            <c:strRef>
              <c:f>Лист1!$A$182</c:f>
              <c:strCache>
                <c:ptCount val="1"/>
                <c:pt idx="0">
                  <c:v> По экономике</c:v>
                </c:pt>
              </c:strCache>
            </c:strRef>
          </c:tx>
          <c:spPr>
            <a:ln w="38100">
              <a:solidFill>
                <a:srgbClr val="008080"/>
              </a:solidFill>
              <a:prstDash val="solid"/>
            </a:ln>
          </c:spPr>
          <c:marker>
            <c:symbol val="triangle"/>
            <c:size val="5"/>
            <c:spPr>
              <a:solidFill>
                <a:srgbClr val="FF0000"/>
              </a:solidFill>
              <a:ln>
                <a:solidFill>
                  <a:srgbClr val="FF0000"/>
                </a:solidFill>
                <a:prstDash val="solid"/>
              </a:ln>
            </c:spPr>
          </c:marker>
          <c:dLbls>
            <c:dLbl>
              <c:idx val="0"/>
              <c:layout>
                <c:manualLayout>
                  <c:xMode val="edge"/>
                  <c:yMode val="edge"/>
                  <c:x val="9.9550712029520802E-2"/>
                  <c:y val="0.34266978068713888"/>
                </c:manualLayout>
              </c:layout>
              <c:numFmt formatCode="0.0" sourceLinked="0"/>
              <c:spPr>
                <a:noFill/>
                <a:ln w="25400">
                  <a:noFill/>
                </a:ln>
              </c:spPr>
              <c:txPr>
                <a:bodyPr/>
                <a:lstStyle/>
                <a:p>
                  <a:pPr>
                    <a:defRPr sz="8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692-4650-82B8-F1AD22C5EB37}"/>
                </c:ext>
              </c:extLst>
            </c:dLbl>
            <c:dLbl>
              <c:idx val="1"/>
              <c:layout>
                <c:manualLayout>
                  <c:xMode val="edge"/>
                  <c:yMode val="edge"/>
                  <c:x val="0.3439024597383446"/>
                  <c:y val="0.3321798894416142"/>
                </c:manualLayout>
              </c:layout>
              <c:numFmt formatCode="0.0" sourceLinked="0"/>
              <c:spPr>
                <a:noFill/>
                <a:ln w="25400">
                  <a:noFill/>
                </a:ln>
              </c:spPr>
              <c:txPr>
                <a:bodyPr/>
                <a:lstStyle/>
                <a:p>
                  <a:pPr>
                    <a:defRPr sz="8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692-4650-82B8-F1AD22C5EB37}"/>
                </c:ext>
              </c:extLst>
            </c:dLbl>
            <c:dLbl>
              <c:idx val="2"/>
              <c:layout>
                <c:manualLayout>
                  <c:xMode val="edge"/>
                  <c:yMode val="edge"/>
                  <c:x val="0.50680362487756037"/>
                  <c:y val="0.4755417364637845"/>
                </c:manualLayout>
              </c:layout>
              <c:numFmt formatCode="0.0" sourceLinked="0"/>
              <c:spPr>
                <a:noFill/>
                <a:ln w="25400">
                  <a:noFill/>
                </a:ln>
              </c:spPr>
              <c:txPr>
                <a:bodyPr/>
                <a:lstStyle/>
                <a:p>
                  <a:pPr>
                    <a:defRPr sz="8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692-4650-82B8-F1AD22C5EB37}"/>
                </c:ext>
              </c:extLst>
            </c:dLbl>
            <c:dLbl>
              <c:idx val="3"/>
              <c:layout>
                <c:manualLayout>
                  <c:xMode val="edge"/>
                  <c:yMode val="edge"/>
                  <c:x val="0.75115537258638421"/>
                  <c:y val="0.63638673556182934"/>
                </c:manualLayout>
              </c:layout>
              <c:numFmt formatCode="0.0" sourceLinked="0"/>
              <c:spPr>
                <a:noFill/>
                <a:ln w="25400">
                  <a:noFill/>
                </a:ln>
              </c:spPr>
              <c:txPr>
                <a:bodyPr/>
                <a:lstStyle/>
                <a:p>
                  <a:pPr>
                    <a:defRPr sz="8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692-4650-82B8-F1AD22C5EB37}"/>
                </c:ext>
              </c:extLst>
            </c:dLbl>
            <c:dLbl>
              <c:idx val="4"/>
              <c:layout>
                <c:manualLayout>
                  <c:xMode val="edge"/>
                  <c:yMode val="edge"/>
                  <c:x val="0.87785627880577422"/>
                  <c:y val="0.44756869314238545"/>
                </c:manualLayout>
              </c:layout>
              <c:numFmt formatCode="0.0" sourceLinked="0"/>
              <c:spPr>
                <a:noFill/>
                <a:ln w="25400">
                  <a:noFill/>
                </a:ln>
              </c:spPr>
              <c:txPr>
                <a:bodyPr/>
                <a:lstStyle/>
                <a:p>
                  <a:pPr>
                    <a:defRPr sz="8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692-4650-82B8-F1AD22C5EB37}"/>
                </c:ext>
              </c:extLst>
            </c:dLbl>
            <c:dLbl>
              <c:idx val="5"/>
              <c:layout>
                <c:manualLayout>
                  <c:xMode val="edge"/>
                  <c:yMode val="edge"/>
                  <c:x val="0.64707962819188514"/>
                  <c:y val="0.54547434476728229"/>
                </c:manualLayout>
              </c:layout>
              <c:numFmt formatCode="0.0" sourceLinked="0"/>
              <c:spPr>
                <a:noFill/>
                <a:ln w="25400">
                  <a:noFill/>
                </a:ln>
              </c:spPr>
              <c:txPr>
                <a:bodyPr/>
                <a:lstStyle/>
                <a:p>
                  <a:pPr>
                    <a:defRPr sz="95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692-4650-82B8-F1AD22C5EB37}"/>
                </c:ext>
              </c:extLst>
            </c:dLbl>
            <c:dLbl>
              <c:idx val="6"/>
              <c:layout>
                <c:manualLayout>
                  <c:xMode val="edge"/>
                  <c:yMode val="edge"/>
                  <c:x val="0.78735563150621002"/>
                  <c:y val="0.31469673736573978"/>
                </c:manualLayout>
              </c:layout>
              <c:numFmt formatCode="0.0" sourceLinked="0"/>
              <c:spPr>
                <a:noFill/>
                <a:ln w="25400">
                  <a:noFill/>
                </a:ln>
              </c:spPr>
              <c:txPr>
                <a:bodyPr/>
                <a:lstStyle/>
                <a:p>
                  <a:pPr>
                    <a:defRPr sz="95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692-4650-82B8-F1AD22C5EB37}"/>
                </c:ext>
              </c:extLst>
            </c:dLbl>
            <c:numFmt formatCode="0.0" sourceLinked="0"/>
            <c:spPr>
              <a:noFill/>
              <a:ln w="25400">
                <a:noFill/>
              </a:ln>
            </c:spPr>
            <c:txPr>
              <a:bodyPr wrap="square" lIns="38100" tIns="19050" rIns="38100" bIns="19050" anchor="ctr">
                <a:spAutoFit/>
              </a:bodyPr>
              <a:lstStyle/>
              <a:p>
                <a:pPr>
                  <a:defRPr sz="875"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кестелер!$Q$3:$U$3</c:f>
            </c:multiLvlStrRef>
          </c:cat>
          <c:val>
            <c:numRef>
              <c:f>Лист1!$B$182:$F$182</c:f>
              <c:numCache>
                <c:formatCode>0.00</c:formatCode>
                <c:ptCount val="5"/>
                <c:pt idx="0">
                  <c:v>52.084999999999994</c:v>
                </c:pt>
                <c:pt idx="1">
                  <c:v>51.56</c:v>
                </c:pt>
                <c:pt idx="2">
                  <c:v>39.784999999999997</c:v>
                </c:pt>
                <c:pt idx="3">
                  <c:v>31.94</c:v>
                </c:pt>
                <c:pt idx="4">
                  <c:v>49.765000000000001</c:v>
                </c:pt>
              </c:numCache>
            </c:numRef>
          </c:val>
          <c:smooth val="1"/>
          <c:extLst>
            <c:ext xmlns:c16="http://schemas.microsoft.com/office/drawing/2014/chart" uri="{C3380CC4-5D6E-409C-BE32-E72D297353CC}">
              <c16:uniqueId val="{00000007-1692-4650-82B8-F1AD22C5EB37}"/>
            </c:ext>
          </c:extLst>
        </c:ser>
        <c:ser>
          <c:idx val="0"/>
          <c:order val="1"/>
          <c:tx>
            <c:strRef>
              <c:f>Лист1!$A$183</c:f>
              <c:strCache>
                <c:ptCount val="1"/>
                <c:pt idx="0">
                  <c:v>По сельскому хозяйству</c:v>
                </c:pt>
              </c:strCache>
            </c:strRef>
          </c:tx>
          <c:spPr>
            <a:ln w="25400">
              <a:pattFill prst="pct50">
                <a:fgClr>
                  <a:srgbClr val="000080"/>
                </a:fgClr>
                <a:bgClr>
                  <a:srgbClr val="FFFFFF"/>
                </a:bgClr>
              </a:pattFill>
              <a:prstDash val="solid"/>
            </a:ln>
          </c:spPr>
          <c:marker>
            <c:symbol val="diamond"/>
            <c:size val="4"/>
            <c:spPr>
              <a:solidFill>
                <a:srgbClr val="000080"/>
              </a:solidFill>
              <a:ln>
                <a:solidFill>
                  <a:srgbClr val="000080"/>
                </a:solidFill>
                <a:prstDash val="solid"/>
              </a:ln>
            </c:spPr>
          </c:marker>
          <c:cat>
            <c:multiLvlStrRef>
              <c:f>кестелер!$Q$3:$U$3</c:f>
            </c:multiLvlStrRef>
          </c:cat>
          <c:val>
            <c:numRef>
              <c:f>Лист1!$B$183:$F$183</c:f>
              <c:numCache>
                <c:formatCode>0.00</c:formatCode>
                <c:ptCount val="5"/>
                <c:pt idx="0">
                  <c:v>61.111111111111114</c:v>
                </c:pt>
                <c:pt idx="1">
                  <c:v>64.732142857142861</c:v>
                </c:pt>
                <c:pt idx="2">
                  <c:v>40.990990990990994</c:v>
                </c:pt>
                <c:pt idx="3">
                  <c:v>35.398230088495573</c:v>
                </c:pt>
                <c:pt idx="4">
                  <c:v>49.115044247787615</c:v>
                </c:pt>
              </c:numCache>
            </c:numRef>
          </c:val>
          <c:smooth val="1"/>
          <c:extLst>
            <c:ext xmlns:c16="http://schemas.microsoft.com/office/drawing/2014/chart" uri="{C3380CC4-5D6E-409C-BE32-E72D297353CC}">
              <c16:uniqueId val="{00000008-1692-4650-82B8-F1AD22C5EB37}"/>
            </c:ext>
          </c:extLst>
        </c:ser>
        <c:ser>
          <c:idx val="1"/>
          <c:order val="2"/>
          <c:tx>
            <c:strRef>
              <c:f>Лист1!$A$184</c:f>
              <c:strCache>
                <c:ptCount val="1"/>
                <c:pt idx="0">
                  <c:v>По добывающей промышленности</c:v>
                </c:pt>
              </c:strCache>
            </c:strRef>
          </c:tx>
          <c:spPr>
            <a:ln w="25400">
              <a:solidFill>
                <a:srgbClr val="FF00FF"/>
              </a:solidFill>
              <a:prstDash val="sysDash"/>
            </a:ln>
          </c:spPr>
          <c:marker>
            <c:symbol val="square"/>
            <c:size val="5"/>
            <c:spPr>
              <a:solidFill>
                <a:srgbClr val="FF00FF"/>
              </a:solidFill>
              <a:ln>
                <a:solidFill>
                  <a:srgbClr val="FF00FF"/>
                </a:solidFill>
                <a:prstDash val="solid"/>
              </a:ln>
            </c:spPr>
          </c:marker>
          <c:cat>
            <c:multiLvlStrRef>
              <c:f>кестелер!$Q$3:$U$3</c:f>
            </c:multiLvlStrRef>
          </c:cat>
          <c:val>
            <c:numRef>
              <c:f>Лист1!$B$184:$F$184</c:f>
              <c:numCache>
                <c:formatCode>0.00</c:formatCode>
                <c:ptCount val="5"/>
                <c:pt idx="0">
                  <c:v>56.43564356435644</c:v>
                </c:pt>
                <c:pt idx="1">
                  <c:v>49.999999999999993</c:v>
                </c:pt>
                <c:pt idx="2">
                  <c:v>38.349514563106794</c:v>
                </c:pt>
                <c:pt idx="3">
                  <c:v>37.864077669902912</c:v>
                </c:pt>
                <c:pt idx="4">
                  <c:v>49.029126213592235</c:v>
                </c:pt>
              </c:numCache>
            </c:numRef>
          </c:val>
          <c:smooth val="0"/>
          <c:extLst>
            <c:ext xmlns:c16="http://schemas.microsoft.com/office/drawing/2014/chart" uri="{C3380CC4-5D6E-409C-BE32-E72D297353CC}">
              <c16:uniqueId val="{00000009-1692-4650-82B8-F1AD22C5EB37}"/>
            </c:ext>
          </c:extLst>
        </c:ser>
        <c:ser>
          <c:idx val="2"/>
          <c:order val="3"/>
          <c:tx>
            <c:strRef>
              <c:f>Лист1!$A$185</c:f>
              <c:strCache>
                <c:ptCount val="1"/>
                <c:pt idx="0">
                  <c:v>По обрабатывающей промышленности</c:v>
                </c:pt>
              </c:strCache>
            </c:strRef>
          </c:tx>
          <c:spPr>
            <a:ln w="25400">
              <a:solidFill>
                <a:srgbClr val="FF6600"/>
              </a:solidFill>
              <a:prstDash val="lgDashDot"/>
            </a:ln>
          </c:spPr>
          <c:marker>
            <c:symbol val="triangle"/>
            <c:size val="5"/>
            <c:spPr>
              <a:solidFill>
                <a:srgbClr val="FF0000"/>
              </a:solidFill>
              <a:ln>
                <a:solidFill>
                  <a:srgbClr val="FF0000"/>
                </a:solidFill>
                <a:prstDash val="solid"/>
              </a:ln>
            </c:spPr>
          </c:marker>
          <c:cat>
            <c:multiLvlStrRef>
              <c:f>кестелер!$Q$3:$U$3</c:f>
            </c:multiLvlStrRef>
          </c:cat>
          <c:val>
            <c:numRef>
              <c:f>Лист1!$B$185:$F$185</c:f>
              <c:numCache>
                <c:formatCode>0.00</c:formatCode>
                <c:ptCount val="5"/>
                <c:pt idx="0">
                  <c:v>48.717948717948715</c:v>
                </c:pt>
                <c:pt idx="1">
                  <c:v>49.372384937238493</c:v>
                </c:pt>
                <c:pt idx="2">
                  <c:v>34.842105263157897</c:v>
                </c:pt>
                <c:pt idx="3">
                  <c:v>28.732106339468302</c:v>
                </c:pt>
                <c:pt idx="4">
                  <c:v>52.147239263803684</c:v>
                </c:pt>
              </c:numCache>
            </c:numRef>
          </c:val>
          <c:smooth val="0"/>
          <c:extLst>
            <c:ext xmlns:c16="http://schemas.microsoft.com/office/drawing/2014/chart" uri="{C3380CC4-5D6E-409C-BE32-E72D297353CC}">
              <c16:uniqueId val="{0000000A-1692-4650-82B8-F1AD22C5EB37}"/>
            </c:ext>
          </c:extLst>
        </c:ser>
        <c:ser>
          <c:idx val="3"/>
          <c:order val="4"/>
          <c:tx>
            <c:strRef>
              <c:f>Лист1!$A$186</c:f>
              <c:strCache>
                <c:ptCount val="1"/>
                <c:pt idx="0">
                  <c:v>По производству и распр. электр.газа и воды</c:v>
                </c:pt>
              </c:strCache>
            </c:strRef>
          </c:tx>
          <c:spPr>
            <a:ln w="25400">
              <a:pattFill prst="pct75">
                <a:fgClr>
                  <a:srgbClr val="99CC00"/>
                </a:fgClr>
                <a:bgClr>
                  <a:srgbClr val="FFFFFF"/>
                </a:bgClr>
              </a:pattFill>
              <a:prstDash val="solid"/>
            </a:ln>
          </c:spPr>
          <c:marker>
            <c:symbol val="x"/>
            <c:size val="5"/>
            <c:spPr>
              <a:noFill/>
              <a:ln>
                <a:solidFill>
                  <a:srgbClr val="99CC00"/>
                </a:solidFill>
                <a:prstDash val="solid"/>
              </a:ln>
            </c:spPr>
          </c:marker>
          <c:cat>
            <c:multiLvlStrRef>
              <c:f>кестелер!$Q$3:$U$3</c:f>
            </c:multiLvlStrRef>
          </c:cat>
          <c:val>
            <c:numRef>
              <c:f>Лист1!$B$186:$F$186</c:f>
              <c:numCache>
                <c:formatCode>0.00</c:formatCode>
                <c:ptCount val="5"/>
                <c:pt idx="0">
                  <c:v>51.23456790123457</c:v>
                </c:pt>
                <c:pt idx="1">
                  <c:v>61.111111111111114</c:v>
                </c:pt>
                <c:pt idx="2">
                  <c:v>67.283950617283963</c:v>
                </c:pt>
                <c:pt idx="3">
                  <c:v>56.707317073170728</c:v>
                </c:pt>
                <c:pt idx="4">
                  <c:v>49.390243902439025</c:v>
                </c:pt>
              </c:numCache>
            </c:numRef>
          </c:val>
          <c:smooth val="0"/>
          <c:extLst>
            <c:ext xmlns:c16="http://schemas.microsoft.com/office/drawing/2014/chart" uri="{C3380CC4-5D6E-409C-BE32-E72D297353CC}">
              <c16:uniqueId val="{0000000B-1692-4650-82B8-F1AD22C5EB37}"/>
            </c:ext>
          </c:extLst>
        </c:ser>
        <c:dLbls>
          <c:showLegendKey val="0"/>
          <c:showVal val="0"/>
          <c:showCatName val="0"/>
          <c:showSerName val="0"/>
          <c:showPercent val="0"/>
          <c:showBubbleSize val="0"/>
        </c:dLbls>
        <c:marker val="1"/>
        <c:smooth val="0"/>
        <c:axId val="1194029503"/>
        <c:axId val="1"/>
      </c:lineChart>
      <c:catAx>
        <c:axId val="1194029503"/>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70"/>
          <c:min val="28"/>
        </c:scaling>
        <c:delete val="0"/>
        <c:axPos val="l"/>
        <c:majorGridlines>
          <c:spPr>
            <a:ln w="3175">
              <a:solidFill>
                <a:srgbClr val="FFFFFF"/>
              </a:solidFill>
              <a:prstDash val="sysDash"/>
            </a:ln>
          </c:spPr>
        </c:majorGridlines>
        <c:numFmt formatCode="0" sourceLinked="0"/>
        <c:majorTickMark val="in"/>
        <c:minorTickMark val="none"/>
        <c:tickLblPos val="low"/>
        <c:spPr>
          <a:ln w="12700">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KZ"/>
          </a:p>
        </c:txPr>
        <c:crossAx val="1194029503"/>
        <c:crosses val="autoZero"/>
        <c:crossBetween val="between"/>
        <c:majorUnit val="10"/>
        <c:minorUnit val="5"/>
      </c:valAx>
      <c:spPr>
        <a:solidFill>
          <a:srgbClr val="FFFFFF"/>
        </a:solidFill>
        <a:ln w="12700">
          <a:solidFill>
            <a:srgbClr val="FFFFFF"/>
          </a:solidFill>
          <a:prstDash val="solid"/>
        </a:ln>
      </c:spPr>
    </c:plotArea>
    <c:legend>
      <c:legendPos val="r"/>
      <c:layout>
        <c:manualLayout>
          <c:xMode val="edge"/>
          <c:yMode val="edge"/>
          <c:x val="2.2625161824891091E-2"/>
          <c:y val="0.74128564801707597"/>
          <c:w val="0.80998079333110107"/>
          <c:h val="0.23077760740154252"/>
        </c:manualLayout>
      </c:layout>
      <c:overlay val="0"/>
      <c:spPr>
        <a:solidFill>
          <a:srgbClr val="FFFFFF"/>
        </a:solidFill>
        <a:ln w="25400">
          <a:noFill/>
        </a:ln>
      </c:spPr>
      <c:txPr>
        <a:bodyPr/>
        <a:lstStyle/>
        <a:p>
          <a:pPr>
            <a:defRPr sz="735"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375" b="0" i="0" u="none" strike="noStrike" baseline="0">
          <a:solidFill>
            <a:srgbClr val="000000"/>
          </a:solidFill>
          <a:latin typeface="Arial Cyr"/>
          <a:ea typeface="Arial Cyr"/>
          <a:cs typeface="Arial Cyr"/>
        </a:defRPr>
      </a:pPr>
      <a:endParaRPr lang="ru-KZ"/>
    </a:p>
  </c:txPr>
  <c:printSettings>
    <c:headerFooter alignWithMargins="0">
      <c:oddHeader>&amp;A</c:oddHeader>
      <c:oddFooter>Page &amp;P</c:oddFooter>
    </c:headerFooter>
    <c:pageMargins b="1" l="0.75" r="0.75" t="1" header="0.5" footer="0.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0" i="0" u="none" strike="noStrike" baseline="0">
                <a:solidFill>
                  <a:srgbClr val="000000"/>
                </a:solidFill>
                <a:latin typeface="Arial"/>
                <a:ea typeface="Arial"/>
                <a:cs typeface="Arial"/>
              </a:defRPr>
            </a:pPr>
            <a:r>
              <a:rPr lang="ru-RU"/>
              <a:t>Степень удовлетворения потребности 
в кредитах  в 4 кв. 2003г.</a:t>
            </a:r>
          </a:p>
        </c:rich>
      </c:tx>
      <c:overlay val="0"/>
      <c:spPr>
        <a:noFill/>
        <a:ln w="25400">
          <a:noFill/>
        </a:ln>
      </c:spPr>
    </c:title>
    <c:autoTitleDeleted val="0"/>
    <c:plotArea>
      <c:layout/>
      <c:barChart>
        <c:barDir val="col"/>
        <c:grouping val="clustered"/>
        <c:varyColors val="0"/>
        <c:ser>
          <c:idx val="1"/>
          <c:order val="0"/>
          <c:tx>
            <c:strRef>
              <c:f>'[2]Графики-Э'!#REF!</c:f>
              <c:strCache>
                <c:ptCount val="1"/>
                <c:pt idx="0">
                  <c:v>#ССЫЛКА!</c:v>
                </c:pt>
              </c:strCache>
            </c:strRef>
          </c:tx>
          <c:spPr>
            <a:pattFill prst="dkVert">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742-42C5-86C4-78B881920057}"/>
                </c:ext>
              </c:extLst>
            </c:dLbl>
            <c:dLbl>
              <c:idx val="1"/>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742-42C5-86C4-78B881920057}"/>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'[2]Графики-Э'!#REF!</c:f>
              <c:numCache>
                <c:formatCode>General</c:formatCode>
                <c:ptCount val="1"/>
                <c:pt idx="0">
                  <c:v>1</c:v>
                </c:pt>
              </c:numCache>
            </c:numRef>
          </c:cat>
          <c:val>
            <c:numRef>
              <c:f>'[2]Графики-Э'!#REF!</c:f>
              <c:numCache>
                <c:formatCode>General</c:formatCode>
                <c:ptCount val="1"/>
                <c:pt idx="0">
                  <c:v>1</c:v>
                </c:pt>
              </c:numCache>
            </c:numRef>
          </c:val>
          <c:extLst>
            <c:ext xmlns:c16="http://schemas.microsoft.com/office/drawing/2014/chart" uri="{C3380CC4-5D6E-409C-BE32-E72D297353CC}">
              <c16:uniqueId val="{00000002-2742-42C5-86C4-78B881920057}"/>
            </c:ext>
          </c:extLst>
        </c:ser>
        <c:ser>
          <c:idx val="0"/>
          <c:order val="1"/>
          <c:tx>
            <c:strRef>
              <c:f>'[2]Графики-Э'!#REF!</c:f>
              <c:strCache>
                <c:ptCount val="1"/>
                <c:pt idx="0">
                  <c:v>#ССЫЛКА!</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42-42C5-86C4-78B881920057}"/>
                </c:ext>
              </c:extLst>
            </c:dLbl>
            <c:dLbl>
              <c:idx val="1"/>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742-42C5-86C4-78B881920057}"/>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'[2]Графики-Э'!#REF!</c:f>
              <c:numCache>
                <c:formatCode>General</c:formatCode>
                <c:ptCount val="1"/>
                <c:pt idx="0">
                  <c:v>1</c:v>
                </c:pt>
              </c:numCache>
            </c:numRef>
          </c:cat>
          <c:val>
            <c:numRef>
              <c:f>'[2]Графики-Э'!#REF!</c:f>
              <c:numCache>
                <c:formatCode>General</c:formatCode>
                <c:ptCount val="1"/>
                <c:pt idx="0">
                  <c:v>1</c:v>
                </c:pt>
              </c:numCache>
            </c:numRef>
          </c:val>
          <c:extLst>
            <c:ext xmlns:c16="http://schemas.microsoft.com/office/drawing/2014/chart" uri="{C3380CC4-5D6E-409C-BE32-E72D297353CC}">
              <c16:uniqueId val="{00000005-2742-42C5-86C4-78B881920057}"/>
            </c:ext>
          </c:extLst>
        </c:ser>
        <c:dLbls>
          <c:showLegendKey val="0"/>
          <c:showVal val="0"/>
          <c:showCatName val="0"/>
          <c:showSerName val="0"/>
          <c:showPercent val="0"/>
          <c:showBubbleSize val="0"/>
        </c:dLbls>
        <c:gapWidth val="150"/>
        <c:overlap val="-90"/>
        <c:axId val="1194023103"/>
        <c:axId val="1"/>
      </c:barChart>
      <c:barChart>
        <c:barDir val="col"/>
        <c:grouping val="clustered"/>
        <c:varyColors val="0"/>
        <c:ser>
          <c:idx val="2"/>
          <c:order val="2"/>
          <c:tx>
            <c:strRef>
              <c:f>'[2]Графики-Э'!#REF!</c:f>
              <c:strCache>
                <c:ptCount val="1"/>
                <c:pt idx="0">
                  <c:v>#ССЫЛКА!</c:v>
                </c:pt>
              </c:strCache>
            </c:strRef>
          </c:tx>
          <c:spPr>
            <a:gradFill rotWithShape="0">
              <a:gsLst>
                <a:gs pos="0">
                  <a:srgbClr xmlns:mc="http://schemas.openxmlformats.org/markup-compatibility/2006" xmlns:a14="http://schemas.microsoft.com/office/drawing/2010/main" val="FFFFCC" mc:Ignorable="a14" a14:legacySpreadsheetColorIndex="26"/>
                </a:gs>
                <a:gs pos="100000">
                  <a:srgbClr xmlns:mc="http://schemas.openxmlformats.org/markup-compatibility/2006" xmlns:a14="http://schemas.microsoft.com/office/drawing/2010/main" val="76765E" mc:Ignorable="a14" a14:legacySpreadsheetColorIndex="26">
                    <a:gamma/>
                    <a:shade val="46275"/>
                    <a:invGamma/>
                  </a:srgbClr>
                </a:gs>
              </a:gsLst>
              <a:path path="rect">
                <a:fillToRect l="50000" t="50000" r="50000" b="50000"/>
              </a:path>
            </a:gra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742-42C5-86C4-78B881920057}"/>
                </c:ext>
              </c:extLst>
            </c:dLbl>
            <c:dLbl>
              <c:idx val="1"/>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742-42C5-86C4-78B881920057}"/>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'[2]Графики-Э'!#REF!</c:f>
              <c:numCache>
                <c:formatCode>General</c:formatCode>
                <c:ptCount val="1"/>
                <c:pt idx="0">
                  <c:v>1</c:v>
                </c:pt>
              </c:numCache>
            </c:numRef>
          </c:cat>
          <c:val>
            <c:numRef>
              <c:f>'[2]Графики-Э'!#REF!</c:f>
              <c:numCache>
                <c:formatCode>General</c:formatCode>
                <c:ptCount val="1"/>
                <c:pt idx="0">
                  <c:v>1</c:v>
                </c:pt>
              </c:numCache>
            </c:numRef>
          </c:val>
          <c:extLst>
            <c:ext xmlns:c16="http://schemas.microsoft.com/office/drawing/2014/chart" uri="{C3380CC4-5D6E-409C-BE32-E72D297353CC}">
              <c16:uniqueId val="{00000008-2742-42C5-86C4-78B881920057}"/>
            </c:ext>
          </c:extLst>
        </c:ser>
        <c:dLbls>
          <c:showLegendKey val="0"/>
          <c:showVal val="0"/>
          <c:showCatName val="0"/>
          <c:showSerName val="0"/>
          <c:showPercent val="0"/>
          <c:showBubbleSize val="0"/>
        </c:dLbls>
        <c:gapWidth val="330"/>
        <c:overlap val="-40"/>
        <c:axId val="3"/>
        <c:axId val="4"/>
      </c:barChart>
      <c:lineChart>
        <c:grouping val="standard"/>
        <c:varyColors val="0"/>
        <c:ser>
          <c:idx val="3"/>
          <c:order val="3"/>
          <c:tx>
            <c:strRef>
              <c:f>'[2]Графики-Э'!#REF!</c:f>
              <c:strCache>
                <c:ptCount val="1"/>
                <c:pt idx="0">
                  <c:v>#ССЫЛКА!</c:v>
                </c:pt>
              </c:strCache>
            </c:strRef>
          </c:tx>
          <c:spPr>
            <a:ln w="12700">
              <a:solidFill>
                <a:srgbClr val="FFFFFF"/>
              </a:solidFill>
              <a:prstDash val="solid"/>
            </a:ln>
          </c:spPr>
          <c:marker>
            <c:symbol val="none"/>
          </c:marker>
          <c:cat>
            <c:numRef>
              <c:f>'[2]Графики-Э'!#REF!</c:f>
              <c:numCache>
                <c:formatCode>General</c:formatCode>
                <c:ptCount val="1"/>
                <c:pt idx="0">
                  <c:v>1</c:v>
                </c:pt>
              </c:numCache>
            </c:numRef>
          </c:cat>
          <c:val>
            <c:numRef>
              <c:f>'[2]Графики-Э'!#REF!</c:f>
              <c:numCache>
                <c:formatCode>General</c:formatCode>
                <c:ptCount val="1"/>
                <c:pt idx="0">
                  <c:v>1</c:v>
                </c:pt>
              </c:numCache>
            </c:numRef>
          </c:val>
          <c:smooth val="0"/>
          <c:extLst>
            <c:ext xmlns:c16="http://schemas.microsoft.com/office/drawing/2014/chart" uri="{C3380CC4-5D6E-409C-BE32-E72D297353CC}">
              <c16:uniqueId val="{00000009-2742-42C5-86C4-78B881920057}"/>
            </c:ext>
          </c:extLst>
        </c:ser>
        <c:dLbls>
          <c:showLegendKey val="0"/>
          <c:showVal val="0"/>
          <c:showCatName val="0"/>
          <c:showSerName val="0"/>
          <c:showPercent val="0"/>
          <c:showBubbleSize val="0"/>
        </c:dLbls>
        <c:marker val="1"/>
        <c:smooth val="0"/>
        <c:axId val="3"/>
        <c:axId val="4"/>
      </c:lineChart>
      <c:catAx>
        <c:axId val="1194023103"/>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700" b="0" i="0" u="none" strike="noStrike" baseline="0">
                    <a:solidFill>
                      <a:srgbClr val="000000"/>
                    </a:solidFill>
                    <a:latin typeface="Arial"/>
                    <a:ea typeface="Arial"/>
                    <a:cs typeface="Arial"/>
                  </a:defRPr>
                </a:pPr>
                <a:r>
                  <a:rPr lang="ru-RU"/>
                  <a:t>% ответов</a:t>
                </a:r>
              </a:p>
            </c:rich>
          </c:tx>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119402310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USD/KZT,  </a:t>
            </a:r>
            <a:r>
              <a:rPr lang="ru-RU"/>
              <a:t>жауаптар %-ы</a:t>
            </a:r>
          </a:p>
        </c:rich>
      </c:tx>
      <c:layout>
        <c:manualLayout>
          <c:xMode val="edge"/>
          <c:yMode val="edge"/>
          <c:x val="2.422223341588129E-2"/>
          <c:y val="3.2559139322983884E-2"/>
        </c:manualLayout>
      </c:layout>
      <c:overlay val="0"/>
      <c:spPr>
        <a:noFill/>
        <a:ln w="25400">
          <a:noFill/>
        </a:ln>
      </c:spPr>
    </c:title>
    <c:autoTitleDeleted val="0"/>
    <c:plotArea>
      <c:layout>
        <c:manualLayout>
          <c:layoutTarget val="inner"/>
          <c:xMode val="edge"/>
          <c:yMode val="edge"/>
          <c:x val="2.422223341588129E-2"/>
          <c:y val="0.13488786290950464"/>
          <c:w val="0.95504806039760504"/>
          <c:h val="0.77211673251647484"/>
        </c:manualLayout>
      </c:layout>
      <c:barChart>
        <c:barDir val="col"/>
        <c:grouping val="percentStacked"/>
        <c:varyColors val="0"/>
        <c:ser>
          <c:idx val="0"/>
          <c:order val="0"/>
          <c:tx>
            <c:strRef>
              <c:f>Лист1!$A$13</c:f>
              <c:strCache>
                <c:ptCount val="1"/>
                <c:pt idx="0">
                  <c:v>позитивно</c:v>
                </c:pt>
              </c:strCache>
            </c:strRef>
          </c:tx>
          <c:spPr>
            <a:pattFill prst="openDmnd">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9CCFF" mc:Ignorable="a14" a14:legacySpreadsheetColorIndex="44"/>
              </a:bgClr>
            </a:pattFill>
            <a:ln w="12700">
              <a:solidFill>
                <a:srgbClr val="000000"/>
              </a:solidFill>
              <a:prstDash val="solid"/>
            </a:ln>
          </c:spPr>
          <c:invertIfNegative val="0"/>
          <c:dLbls>
            <c:dLbl>
              <c:idx val="0"/>
              <c:layout>
                <c:manualLayout>
                  <c:xMode val="edge"/>
                  <c:yMode val="edge"/>
                  <c:x val="8.9968295544701912E-2"/>
                  <c:y val="0.8325837055448736"/>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DD-4CD4-9E9D-A6FCFAA488D9}"/>
                </c:ext>
              </c:extLst>
            </c:dLbl>
            <c:dLbl>
              <c:idx val="1"/>
              <c:layout>
                <c:manualLayout>
                  <c:xMode val="edge"/>
                  <c:yMode val="edge"/>
                  <c:x val="0.33911126782233803"/>
                  <c:y val="0.8279323999273045"/>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CDD-4CD4-9E9D-A6FCFAA488D9}"/>
                </c:ext>
              </c:extLst>
            </c:dLbl>
            <c:dLbl>
              <c:idx val="2"/>
              <c:layout>
                <c:manualLayout>
                  <c:xMode val="edge"/>
                  <c:yMode val="edge"/>
                  <c:x val="0.57095264480291608"/>
                  <c:y val="0.82328109430973528"/>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CDD-4CD4-9E9D-A6FCFAA488D9}"/>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кестелер!$Q$2:$T$2</c:f>
            </c:multiLvlStrRef>
          </c:cat>
          <c:val>
            <c:numRef>
              <c:f>Лист1!$B$13:$E$13</c:f>
              <c:numCache>
                <c:formatCode>0.0</c:formatCode>
                <c:ptCount val="4"/>
                <c:pt idx="0">
                  <c:v>6.89</c:v>
                </c:pt>
                <c:pt idx="1">
                  <c:v>8.66</c:v>
                </c:pt>
                <c:pt idx="2">
                  <c:v>7.83</c:v>
                </c:pt>
                <c:pt idx="3">
                  <c:v>7.45</c:v>
                </c:pt>
              </c:numCache>
            </c:numRef>
          </c:val>
          <c:extLst>
            <c:ext xmlns:c16="http://schemas.microsoft.com/office/drawing/2014/chart" uri="{C3380CC4-5D6E-409C-BE32-E72D297353CC}">
              <c16:uniqueId val="{00000003-6CDD-4CD4-9E9D-A6FCFAA488D9}"/>
            </c:ext>
          </c:extLst>
        </c:ser>
        <c:ser>
          <c:idx val="1"/>
          <c:order val="1"/>
          <c:tx>
            <c:strRef>
              <c:f>Лист1!$A$14</c:f>
              <c:strCache>
                <c:ptCount val="1"/>
                <c:pt idx="0">
                  <c:v>не повлияло</c:v>
                </c:pt>
              </c:strCache>
            </c:strRef>
          </c:tx>
          <c:spPr>
            <a:pattFill prst="dashHorz">
              <a:fgClr>
                <a:srgbClr xmlns:mc="http://schemas.openxmlformats.org/markup-compatibility/2006" xmlns:a14="http://schemas.microsoft.com/office/drawing/2010/main" val="99CCFF" mc:Ignorable="a14" a14:legacySpreadsheetColorIndex="44"/>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кестелер!$Q$2:$T$2</c:f>
            </c:multiLvlStrRef>
          </c:cat>
          <c:val>
            <c:numRef>
              <c:f>Лист1!$B$14:$E$14</c:f>
              <c:numCache>
                <c:formatCode>0.0</c:formatCode>
                <c:ptCount val="4"/>
                <c:pt idx="0">
                  <c:v>60.12</c:v>
                </c:pt>
                <c:pt idx="1">
                  <c:v>60.17</c:v>
                </c:pt>
                <c:pt idx="2">
                  <c:v>58.94</c:v>
                </c:pt>
                <c:pt idx="3">
                  <c:v>31.8</c:v>
                </c:pt>
              </c:numCache>
            </c:numRef>
          </c:val>
          <c:extLst>
            <c:ext xmlns:c16="http://schemas.microsoft.com/office/drawing/2014/chart" uri="{C3380CC4-5D6E-409C-BE32-E72D297353CC}">
              <c16:uniqueId val="{00000004-6CDD-4CD4-9E9D-A6FCFAA488D9}"/>
            </c:ext>
          </c:extLst>
        </c:ser>
        <c:ser>
          <c:idx val="2"/>
          <c:order val="2"/>
          <c:tx>
            <c:strRef>
              <c:f>Лист1!$A$15</c:f>
              <c:strCache>
                <c:ptCount val="1"/>
                <c:pt idx="0">
                  <c:v>негативно</c:v>
                </c:pt>
              </c:strCache>
            </c:strRef>
          </c:tx>
          <c:spPr>
            <a:solidFill>
              <a:srgbClr val="CC99FF"/>
            </a:solidFill>
            <a:ln w="12700">
              <a:solidFill>
                <a:srgbClr val="000000"/>
              </a:solidFill>
              <a:prstDash val="solid"/>
            </a:ln>
          </c:spPr>
          <c:invertIfNegative val="0"/>
          <c:dLbls>
            <c:dLbl>
              <c:idx val="0"/>
              <c:layout>
                <c:manualLayout>
                  <c:xMode val="edge"/>
                  <c:yMode val="edge"/>
                  <c:x val="9.342861460411353E-2"/>
                  <c:y val="0.26047311458387107"/>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CDD-4CD4-9E9D-A6FCFAA488D9}"/>
                </c:ext>
              </c:extLst>
            </c:dLbl>
            <c:dLbl>
              <c:idx val="1"/>
              <c:layout>
                <c:manualLayout>
                  <c:xMode val="edge"/>
                  <c:yMode val="edge"/>
                  <c:x val="0.33219062970351487"/>
                  <c:y val="0.25582180896630191"/>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CDD-4CD4-9E9D-A6FCFAA488D9}"/>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кестелер!$Q$2:$T$2</c:f>
            </c:multiLvlStrRef>
          </c:cat>
          <c:val>
            <c:numRef>
              <c:f>Лист1!$B$15:$E$15</c:f>
              <c:numCache>
                <c:formatCode>0.0</c:formatCode>
                <c:ptCount val="4"/>
                <c:pt idx="0">
                  <c:v>18.510000000000002</c:v>
                </c:pt>
                <c:pt idx="1">
                  <c:v>16</c:v>
                </c:pt>
                <c:pt idx="2">
                  <c:v>16.920000000000002</c:v>
                </c:pt>
                <c:pt idx="3">
                  <c:v>48.75</c:v>
                </c:pt>
              </c:numCache>
            </c:numRef>
          </c:val>
          <c:extLst>
            <c:ext xmlns:c16="http://schemas.microsoft.com/office/drawing/2014/chart" uri="{C3380CC4-5D6E-409C-BE32-E72D297353CC}">
              <c16:uniqueId val="{00000007-6CDD-4CD4-9E9D-A6FCFAA488D9}"/>
            </c:ext>
          </c:extLst>
        </c:ser>
        <c:ser>
          <c:idx val="3"/>
          <c:order val="3"/>
          <c:tx>
            <c:strRef>
              <c:f>Лист1!$A$16</c:f>
              <c:strCache>
                <c:ptCount val="1"/>
                <c:pt idx="0">
                  <c:v>не знаю</c:v>
                </c:pt>
              </c:strCache>
            </c:strRef>
          </c:tx>
          <c:spPr>
            <a:pattFill prst="wd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FF99CC" mc:Ignorable="a14" a14:legacySpreadsheetColorIndex="45"/>
              </a:bgClr>
            </a:pattFill>
            <a:ln w="12700">
              <a:solidFill>
                <a:srgbClr val="000000"/>
              </a:solidFill>
              <a:prstDash val="solid"/>
            </a:ln>
          </c:spPr>
          <c:invertIfNegative val="0"/>
          <c:dLbls>
            <c:dLbl>
              <c:idx val="0"/>
              <c:layout>
                <c:manualLayout>
                  <c:xMode val="edge"/>
                  <c:yMode val="edge"/>
                  <c:x val="9.6888933663525162E-2"/>
                  <c:y val="0.15814439099735025"/>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CDD-4CD4-9E9D-A6FCFAA488D9}"/>
                </c:ext>
              </c:extLst>
            </c:dLbl>
            <c:dLbl>
              <c:idx val="1"/>
              <c:layout>
                <c:manualLayout>
                  <c:xMode val="edge"/>
                  <c:yMode val="edge"/>
                  <c:x val="0.33219062970351487"/>
                  <c:y val="0.1441904741446429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CDD-4CD4-9E9D-A6FCFAA488D9}"/>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кестелер!$Q$2:$T$2</c:f>
            </c:multiLvlStrRef>
          </c:cat>
          <c:val>
            <c:numRef>
              <c:f>Лист1!$B$16:$E$16</c:f>
              <c:numCache>
                <c:formatCode>0.0</c:formatCode>
                <c:ptCount val="4"/>
                <c:pt idx="0">
                  <c:v>14.47</c:v>
                </c:pt>
                <c:pt idx="1">
                  <c:v>15.16</c:v>
                </c:pt>
                <c:pt idx="2">
                  <c:v>16.32</c:v>
                </c:pt>
                <c:pt idx="3">
                  <c:v>12</c:v>
                </c:pt>
              </c:numCache>
            </c:numRef>
          </c:val>
          <c:extLst>
            <c:ext xmlns:c16="http://schemas.microsoft.com/office/drawing/2014/chart" uri="{C3380CC4-5D6E-409C-BE32-E72D297353CC}">
              <c16:uniqueId val="{0000000A-6CDD-4CD4-9E9D-A6FCFAA488D9}"/>
            </c:ext>
          </c:extLst>
        </c:ser>
        <c:dLbls>
          <c:showLegendKey val="0"/>
          <c:showVal val="1"/>
          <c:showCatName val="0"/>
          <c:showSerName val="0"/>
          <c:showPercent val="0"/>
          <c:showBubbleSize val="0"/>
        </c:dLbls>
        <c:gapWidth val="60"/>
        <c:overlap val="100"/>
        <c:serLines>
          <c:spPr>
            <a:ln w="12700">
              <a:pattFill prst="pct50">
                <a:fgClr>
                  <a:srgbClr val="0000FF"/>
                </a:fgClr>
                <a:bgClr>
                  <a:srgbClr val="FFFFFF"/>
                </a:bgClr>
              </a:pattFill>
              <a:prstDash val="solid"/>
            </a:ln>
          </c:spPr>
        </c:serLines>
        <c:axId val="1194017103"/>
        <c:axId val="1"/>
      </c:barChart>
      <c:catAx>
        <c:axId val="1194017103"/>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one"/>
        <c:spPr>
          <a:ln w="3175">
            <a:solidFill>
              <a:srgbClr val="000000"/>
            </a:solidFill>
            <a:prstDash val="solid"/>
          </a:ln>
        </c:spPr>
        <c:crossAx val="1194017103"/>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EUR/KZT,  </a:t>
            </a:r>
            <a:r>
              <a:rPr lang="ru-RU"/>
              <a:t>жауаптар %-ы</a:t>
            </a:r>
          </a:p>
        </c:rich>
      </c:tx>
      <c:layout>
        <c:manualLayout>
          <c:xMode val="edge"/>
          <c:yMode val="edge"/>
          <c:x val="2.4476412906224206E-2"/>
          <c:y val="3.2559139322983884E-2"/>
        </c:manualLayout>
      </c:layout>
      <c:overlay val="0"/>
      <c:spPr>
        <a:noFill/>
        <a:ln w="25400">
          <a:noFill/>
        </a:ln>
      </c:spPr>
    </c:title>
    <c:autoTitleDeleted val="0"/>
    <c:plotArea>
      <c:layout>
        <c:manualLayout>
          <c:layoutTarget val="inner"/>
          <c:xMode val="edge"/>
          <c:yMode val="edge"/>
          <c:x val="2.7973043321399091E-2"/>
          <c:y val="0.13953916852707376"/>
          <c:w val="0.9545801033427439"/>
          <c:h val="0.77211673251647484"/>
        </c:manualLayout>
      </c:layout>
      <c:barChart>
        <c:barDir val="col"/>
        <c:grouping val="percentStacked"/>
        <c:varyColors val="0"/>
        <c:ser>
          <c:idx val="0"/>
          <c:order val="0"/>
          <c:tx>
            <c:strRef>
              <c:f>Лист1!$A$19</c:f>
              <c:strCache>
                <c:ptCount val="1"/>
                <c:pt idx="0">
                  <c:v>позитивно</c:v>
                </c:pt>
              </c:strCache>
            </c:strRef>
          </c:tx>
          <c:spPr>
            <a:pattFill prst="openDmnd">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9CCFF" mc:Ignorable="a14" a14:legacySpreadsheetColorIndex="44"/>
              </a:bgClr>
            </a:pattFill>
            <a:ln w="12700">
              <a:solidFill>
                <a:srgbClr val="000000"/>
              </a:solidFill>
              <a:prstDash val="solid"/>
            </a:ln>
          </c:spPr>
          <c:invertIfNegative val="0"/>
          <c:dLbls>
            <c:dLbl>
              <c:idx val="0"/>
              <c:layout>
                <c:manualLayout>
                  <c:xMode val="edge"/>
                  <c:yMode val="edge"/>
                  <c:x val="0.23427423781671741"/>
                  <c:y val="0.79537326060432056"/>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ADA-44AE-942D-088E49FE1BF5}"/>
                </c:ext>
              </c:extLst>
            </c:dLbl>
            <c:dLbl>
              <c:idx val="1"/>
              <c:layout>
                <c:manualLayout>
                  <c:xMode val="edge"/>
                  <c:yMode val="edge"/>
                  <c:x val="0.46155521480308503"/>
                  <c:y val="0.78141934375161315"/>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ADA-44AE-942D-088E49FE1BF5}"/>
                </c:ext>
              </c:extLst>
            </c:dLbl>
            <c:dLbl>
              <c:idx val="2"/>
              <c:layout>
                <c:manualLayout>
                  <c:xMode val="edge"/>
                  <c:yMode val="edge"/>
                  <c:x val="0.69932608303497734"/>
                  <c:y val="0.77676803813404405"/>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ADA-44AE-942D-088E49FE1BF5}"/>
                </c:ext>
              </c:extLst>
            </c:dLbl>
            <c:dLbl>
              <c:idx val="3"/>
              <c:layout>
                <c:manualLayout>
                  <c:xMode val="edge"/>
                  <c:yMode val="edge"/>
                  <c:x val="0.86017108213302207"/>
                  <c:y val="0.77211673251647484"/>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ADA-44AE-942D-088E49FE1BF5}"/>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кестелер!$Q$2:$T$2</c:f>
            </c:multiLvlStrRef>
          </c:cat>
          <c:val>
            <c:numRef>
              <c:f>Лист1!$B$19:$E$19</c:f>
              <c:numCache>
                <c:formatCode>0.0</c:formatCode>
                <c:ptCount val="4"/>
                <c:pt idx="0">
                  <c:v>3.29</c:v>
                </c:pt>
                <c:pt idx="1">
                  <c:v>6.68</c:v>
                </c:pt>
                <c:pt idx="2">
                  <c:v>5.98</c:v>
                </c:pt>
                <c:pt idx="3">
                  <c:v>3.2</c:v>
                </c:pt>
              </c:numCache>
            </c:numRef>
          </c:val>
          <c:extLst>
            <c:ext xmlns:c16="http://schemas.microsoft.com/office/drawing/2014/chart" uri="{C3380CC4-5D6E-409C-BE32-E72D297353CC}">
              <c16:uniqueId val="{00000004-DADA-44AE-942D-088E49FE1BF5}"/>
            </c:ext>
          </c:extLst>
        </c:ser>
        <c:ser>
          <c:idx val="1"/>
          <c:order val="1"/>
          <c:tx>
            <c:strRef>
              <c:f>Лист1!$A$20</c:f>
              <c:strCache>
                <c:ptCount val="1"/>
                <c:pt idx="0">
                  <c:v>не повлияло</c:v>
                </c:pt>
              </c:strCache>
            </c:strRef>
          </c:tx>
          <c:spPr>
            <a:pattFill prst="dashHorz">
              <a:fgClr>
                <a:srgbClr xmlns:mc="http://schemas.openxmlformats.org/markup-compatibility/2006" xmlns:a14="http://schemas.microsoft.com/office/drawing/2010/main" val="99CCFF" mc:Ignorable="a14" a14:legacySpreadsheetColorIndex="44"/>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Mode val="edge"/>
                  <c:yMode val="edge"/>
                  <c:x val="9.7905651624896825E-2"/>
                  <c:y val="0.50699231231503461"/>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ADA-44AE-942D-088E49FE1BF5}"/>
                </c:ext>
              </c:extLst>
            </c:dLbl>
            <c:dLbl>
              <c:idx val="1"/>
              <c:layout>
                <c:manualLayout>
                  <c:xMode val="edge"/>
                  <c:yMode val="edge"/>
                  <c:x val="0.3321798894416142"/>
                  <c:y val="0.54420275725558775"/>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ADA-44AE-942D-088E49FE1BF5}"/>
                </c:ext>
              </c:extLst>
            </c:dLbl>
            <c:dLbl>
              <c:idx val="2"/>
              <c:layout>
                <c:manualLayout>
                  <c:xMode val="edge"/>
                  <c:yMode val="edge"/>
                  <c:x val="0.57344738808868145"/>
                  <c:y val="0.54420275725558775"/>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ADA-44AE-942D-088E49FE1BF5}"/>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кестелер!$Q$2:$T$2</c:f>
            </c:multiLvlStrRef>
          </c:cat>
          <c:val>
            <c:numRef>
              <c:f>Лист1!$B$20:$E$20</c:f>
              <c:numCache>
                <c:formatCode>0.0</c:formatCode>
                <c:ptCount val="4"/>
                <c:pt idx="0">
                  <c:v>61.43</c:v>
                </c:pt>
                <c:pt idx="1">
                  <c:v>61.61</c:v>
                </c:pt>
                <c:pt idx="2">
                  <c:v>59.29</c:v>
                </c:pt>
                <c:pt idx="3">
                  <c:v>43.33</c:v>
                </c:pt>
              </c:numCache>
            </c:numRef>
          </c:val>
          <c:extLst>
            <c:ext xmlns:c16="http://schemas.microsoft.com/office/drawing/2014/chart" uri="{C3380CC4-5D6E-409C-BE32-E72D297353CC}">
              <c16:uniqueId val="{00000008-DADA-44AE-942D-088E49FE1BF5}"/>
            </c:ext>
          </c:extLst>
        </c:ser>
        <c:ser>
          <c:idx val="2"/>
          <c:order val="2"/>
          <c:tx>
            <c:strRef>
              <c:f>Лист1!$A$21</c:f>
              <c:strCache>
                <c:ptCount val="1"/>
                <c:pt idx="0">
                  <c:v>негативно</c:v>
                </c:pt>
              </c:strCache>
            </c:strRef>
          </c:tx>
          <c:spPr>
            <a:solidFill>
              <a:srgbClr val="CC99FF"/>
            </a:solidFill>
            <a:ln w="12700">
              <a:solidFill>
                <a:srgbClr val="000000"/>
              </a:solidFill>
              <a:prstDash val="solid"/>
            </a:ln>
          </c:spPr>
          <c:invertIfNegative val="0"/>
          <c:dLbls>
            <c:dLbl>
              <c:idx val="0"/>
              <c:layout>
                <c:manualLayout>
                  <c:xMode val="edge"/>
                  <c:yMode val="edge"/>
                  <c:x val="0.10140228204007169"/>
                  <c:y val="0.306986170759562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ADA-44AE-942D-088E49FE1BF5}"/>
                </c:ext>
              </c:extLst>
            </c:dLbl>
            <c:dLbl>
              <c:idx val="1"/>
              <c:layout>
                <c:manualLayout>
                  <c:xMode val="edge"/>
                  <c:yMode val="edge"/>
                  <c:x val="0.33917315027196399"/>
                  <c:y val="0.29303225390685494"/>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ADA-44AE-942D-088E49FE1BF5}"/>
                </c:ext>
              </c:extLst>
            </c:dLbl>
            <c:dLbl>
              <c:idx val="2"/>
              <c:layout>
                <c:manualLayout>
                  <c:xMode val="edge"/>
                  <c:yMode val="edge"/>
                  <c:x val="0.57694401850385624"/>
                  <c:y val="0.31163747637713146"/>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ADA-44AE-942D-088E49FE1BF5}"/>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кестелер!$Q$2:$T$2</c:f>
            </c:multiLvlStrRef>
          </c:cat>
          <c:val>
            <c:numRef>
              <c:f>Лист1!$B$21:$E$21</c:f>
              <c:numCache>
                <c:formatCode>0.0</c:formatCode>
                <c:ptCount val="4"/>
                <c:pt idx="0">
                  <c:v>15.4</c:v>
                </c:pt>
                <c:pt idx="1">
                  <c:v>11.67</c:v>
                </c:pt>
                <c:pt idx="2">
                  <c:v>12.97</c:v>
                </c:pt>
                <c:pt idx="3">
                  <c:v>31.86</c:v>
                </c:pt>
              </c:numCache>
            </c:numRef>
          </c:val>
          <c:extLst>
            <c:ext xmlns:c16="http://schemas.microsoft.com/office/drawing/2014/chart" uri="{C3380CC4-5D6E-409C-BE32-E72D297353CC}">
              <c16:uniqueId val="{0000000C-DADA-44AE-942D-088E49FE1BF5}"/>
            </c:ext>
          </c:extLst>
        </c:ser>
        <c:ser>
          <c:idx val="3"/>
          <c:order val="3"/>
          <c:tx>
            <c:strRef>
              <c:f>Лист1!$A$22</c:f>
              <c:strCache>
                <c:ptCount val="1"/>
                <c:pt idx="0">
                  <c:v>не знаю</c:v>
                </c:pt>
              </c:strCache>
            </c:strRef>
          </c:tx>
          <c:spPr>
            <a:pattFill prst="wd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FF99CC" mc:Ignorable="a14" a14:legacySpreadsheetColorIndex="45"/>
              </a:bgClr>
            </a:pattFill>
            <a:ln w="12700">
              <a:solidFill>
                <a:srgbClr val="000000"/>
              </a:solidFill>
              <a:prstDash val="solid"/>
            </a:ln>
          </c:spPr>
          <c:invertIfNegative val="0"/>
          <c:dLbls>
            <c:dLbl>
              <c:idx val="0"/>
              <c:layout>
                <c:manualLayout>
                  <c:xMode val="edge"/>
                  <c:yMode val="edge"/>
                  <c:x val="9.7905651624896825E-2"/>
                  <c:y val="0.16279569661491941"/>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ADA-44AE-942D-088E49FE1BF5}"/>
                </c:ext>
              </c:extLst>
            </c:dLbl>
            <c:dLbl>
              <c:idx val="1"/>
              <c:layout>
                <c:manualLayout>
                  <c:xMode val="edge"/>
                  <c:yMode val="edge"/>
                  <c:x val="0.33567651985678915"/>
                  <c:y val="0.15814439099735025"/>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ADA-44AE-942D-088E49FE1BF5}"/>
                </c:ext>
              </c:extLst>
            </c:dLbl>
            <c:dLbl>
              <c:idx val="2"/>
              <c:layout>
                <c:manualLayout>
                  <c:xMode val="edge"/>
                  <c:yMode val="edge"/>
                  <c:x val="0.57694401850385624"/>
                  <c:y val="0.17209830785005764"/>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ADA-44AE-942D-088E49FE1BF5}"/>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кестелер!$Q$2:$T$2</c:f>
            </c:multiLvlStrRef>
          </c:cat>
          <c:val>
            <c:numRef>
              <c:f>Лист1!$B$22:$E$22</c:f>
              <c:numCache>
                <c:formatCode>0.0</c:formatCode>
                <c:ptCount val="4"/>
                <c:pt idx="0">
                  <c:v>19.88</c:v>
                </c:pt>
                <c:pt idx="1">
                  <c:v>20.04</c:v>
                </c:pt>
                <c:pt idx="2">
                  <c:v>21.76</c:v>
                </c:pt>
                <c:pt idx="3">
                  <c:v>21.61</c:v>
                </c:pt>
              </c:numCache>
            </c:numRef>
          </c:val>
          <c:extLst>
            <c:ext xmlns:c16="http://schemas.microsoft.com/office/drawing/2014/chart" uri="{C3380CC4-5D6E-409C-BE32-E72D297353CC}">
              <c16:uniqueId val="{00000010-DADA-44AE-942D-088E49FE1BF5}"/>
            </c:ext>
          </c:extLst>
        </c:ser>
        <c:dLbls>
          <c:showLegendKey val="0"/>
          <c:showVal val="1"/>
          <c:showCatName val="0"/>
          <c:showSerName val="0"/>
          <c:showPercent val="0"/>
          <c:showBubbleSize val="0"/>
        </c:dLbls>
        <c:gapWidth val="60"/>
        <c:overlap val="100"/>
        <c:serLines>
          <c:spPr>
            <a:ln w="12700">
              <a:pattFill prst="pct50">
                <a:fgClr>
                  <a:srgbClr val="0000FF"/>
                </a:fgClr>
                <a:bgClr>
                  <a:srgbClr val="FFFFFF"/>
                </a:bgClr>
              </a:pattFill>
              <a:prstDash val="solid"/>
            </a:ln>
          </c:spPr>
        </c:serLines>
        <c:axId val="1194031103"/>
        <c:axId val="1"/>
      </c:barChart>
      <c:catAx>
        <c:axId val="1194031103"/>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one"/>
        <c:spPr>
          <a:ln w="3175">
            <a:solidFill>
              <a:srgbClr val="000000"/>
            </a:solidFill>
            <a:prstDash val="solid"/>
          </a:ln>
        </c:spPr>
        <c:crossAx val="1194031103"/>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RUB/KZT,  </a:t>
            </a:r>
            <a:r>
              <a:rPr lang="ru-RU"/>
              <a:t>жауаптар %-ы</a:t>
            </a:r>
          </a:p>
        </c:rich>
      </c:tx>
      <c:layout>
        <c:manualLayout>
          <c:xMode val="edge"/>
          <c:yMode val="edge"/>
          <c:x val="2.3891629810353626E-2"/>
          <c:y val="3.2559139322983884E-2"/>
        </c:manualLayout>
      </c:layout>
      <c:overlay val="0"/>
      <c:spPr>
        <a:noFill/>
        <a:ln w="25400">
          <a:noFill/>
        </a:ln>
      </c:spPr>
    </c:title>
    <c:autoTitleDeleted val="0"/>
    <c:plotArea>
      <c:layout>
        <c:manualLayout>
          <c:layoutTarget val="inner"/>
          <c:xMode val="edge"/>
          <c:yMode val="edge"/>
          <c:x val="2.7304719783261284E-2"/>
          <c:y val="0.14419047414464292"/>
          <c:w val="0.95566519241414505"/>
          <c:h val="0.76281412128133663"/>
        </c:manualLayout>
      </c:layout>
      <c:barChart>
        <c:barDir val="col"/>
        <c:grouping val="percentStacked"/>
        <c:varyColors val="0"/>
        <c:ser>
          <c:idx val="0"/>
          <c:order val="0"/>
          <c:tx>
            <c:strRef>
              <c:f>Лист1!$A$26</c:f>
              <c:strCache>
                <c:ptCount val="1"/>
                <c:pt idx="0">
                  <c:v>позитивно</c:v>
                </c:pt>
              </c:strCache>
            </c:strRef>
          </c:tx>
          <c:spPr>
            <a:pattFill prst="openDmnd">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9CCFF" mc:Ignorable="a14" a14:legacySpreadsheetColorIndex="44"/>
              </a:bgClr>
            </a:pattFill>
            <a:ln w="12700">
              <a:solidFill>
                <a:srgbClr val="000000"/>
              </a:solidFill>
              <a:prstDash val="solid"/>
            </a:ln>
          </c:spPr>
          <c:invertIfNegative val="0"/>
          <c:dLbls>
            <c:dLbl>
              <c:idx val="0"/>
              <c:layout>
                <c:manualLayout>
                  <c:xMode val="edge"/>
                  <c:yMode val="edge"/>
                  <c:x val="0.21502466829318265"/>
                  <c:y val="0.79072195498675146"/>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D7-40CD-B24F-EA784E8E4F13}"/>
                </c:ext>
              </c:extLst>
            </c:dLbl>
            <c:dLbl>
              <c:idx val="1"/>
              <c:layout>
                <c:manualLayout>
                  <c:xMode val="edge"/>
                  <c:yMode val="edge"/>
                  <c:x val="0.46418023631544186"/>
                  <c:y val="0.77676803813404405"/>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D7-40CD-B24F-EA784E8E4F13}"/>
                </c:ext>
              </c:extLst>
            </c:dLbl>
            <c:dLbl>
              <c:idx val="2"/>
              <c:layout>
                <c:manualLayout>
                  <c:xMode val="edge"/>
                  <c:yMode val="edge"/>
                  <c:x val="0.69285726450025509"/>
                  <c:y val="0.75816281566376764"/>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DD7-40CD-B24F-EA784E8E4F13}"/>
                </c:ext>
              </c:extLst>
            </c:dLbl>
            <c:dLbl>
              <c:idx val="3"/>
              <c:layout>
                <c:manualLayout>
                  <c:xMode val="edge"/>
                  <c:yMode val="edge"/>
                  <c:x val="0.89081648292889948"/>
                  <c:y val="0.77676803813404405"/>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D7-40CD-B24F-EA784E8E4F13}"/>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кестелер!$Q$2:$T$2</c:f>
            </c:multiLvlStrRef>
          </c:cat>
          <c:val>
            <c:numRef>
              <c:f>Лист1!$B$26:$E$26</c:f>
              <c:numCache>
                <c:formatCode>0.00</c:formatCode>
                <c:ptCount val="4"/>
                <c:pt idx="0">
                  <c:v>4.3499999999999996</c:v>
                </c:pt>
                <c:pt idx="1">
                  <c:v>6.98</c:v>
                </c:pt>
                <c:pt idx="2">
                  <c:v>8.73</c:v>
                </c:pt>
                <c:pt idx="3">
                  <c:v>4.3099999999999996</c:v>
                </c:pt>
              </c:numCache>
            </c:numRef>
          </c:val>
          <c:extLst>
            <c:ext xmlns:c16="http://schemas.microsoft.com/office/drawing/2014/chart" uri="{C3380CC4-5D6E-409C-BE32-E72D297353CC}">
              <c16:uniqueId val="{00000004-6DD7-40CD-B24F-EA784E8E4F13}"/>
            </c:ext>
          </c:extLst>
        </c:ser>
        <c:ser>
          <c:idx val="1"/>
          <c:order val="1"/>
          <c:tx>
            <c:strRef>
              <c:f>Лист1!$A$28</c:f>
              <c:strCache>
                <c:ptCount val="1"/>
                <c:pt idx="0">
                  <c:v>не повлияло</c:v>
                </c:pt>
              </c:strCache>
            </c:strRef>
          </c:tx>
          <c:spPr>
            <a:pattFill prst="dashHorz">
              <a:fgClr>
                <a:srgbClr xmlns:mc="http://schemas.openxmlformats.org/markup-compatibility/2006" xmlns:a14="http://schemas.microsoft.com/office/drawing/2010/main" val="99CCFF" mc:Ignorable="a14" a14:legacySpreadsheetColorIndex="44"/>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Mode val="edge"/>
                  <c:yMode val="edge"/>
                  <c:x val="0.10239269918722982"/>
                  <c:y val="0.57211059096100247"/>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DD7-40CD-B24F-EA784E8E4F13}"/>
                </c:ext>
              </c:extLst>
            </c:dLbl>
            <c:dLbl>
              <c:idx val="1"/>
              <c:layout>
                <c:manualLayout>
                  <c:xMode val="edge"/>
                  <c:yMode val="edge"/>
                  <c:x val="0.34130899729076614"/>
                  <c:y val="0.53024884040288034"/>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DD7-40CD-B24F-EA784E8E4F13}"/>
                </c:ext>
              </c:extLst>
            </c:dLbl>
            <c:dLbl>
              <c:idx val="2"/>
              <c:layout>
                <c:manualLayout>
                  <c:xMode val="edge"/>
                  <c:yMode val="edge"/>
                  <c:x val="0.57681220542139466"/>
                  <c:y val="0.53955145163801865"/>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DD7-40CD-B24F-EA784E8E4F13}"/>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кестелер!$Q$2:$T$2</c:f>
            </c:multiLvlStrRef>
          </c:cat>
          <c:val>
            <c:numRef>
              <c:f>Лист1!$B$28:$E$28</c:f>
              <c:numCache>
                <c:formatCode>0.0</c:formatCode>
                <c:ptCount val="4"/>
                <c:pt idx="0">
                  <c:v>59.81</c:v>
                </c:pt>
                <c:pt idx="1">
                  <c:v>60.77</c:v>
                </c:pt>
                <c:pt idx="2">
                  <c:v>57.5</c:v>
                </c:pt>
                <c:pt idx="3">
                  <c:v>44.79</c:v>
                </c:pt>
              </c:numCache>
            </c:numRef>
          </c:val>
          <c:extLst>
            <c:ext xmlns:c16="http://schemas.microsoft.com/office/drawing/2014/chart" uri="{C3380CC4-5D6E-409C-BE32-E72D297353CC}">
              <c16:uniqueId val="{00000008-6DD7-40CD-B24F-EA784E8E4F13}"/>
            </c:ext>
          </c:extLst>
        </c:ser>
        <c:ser>
          <c:idx val="2"/>
          <c:order val="2"/>
          <c:tx>
            <c:strRef>
              <c:f>Лист1!$A$27</c:f>
              <c:strCache>
                <c:ptCount val="1"/>
                <c:pt idx="0">
                  <c:v>негативно</c:v>
                </c:pt>
              </c:strCache>
            </c:strRef>
          </c:tx>
          <c:spPr>
            <a:solidFill>
              <a:srgbClr val="CC99FF"/>
            </a:solidFill>
            <a:ln w="12700">
              <a:solidFill>
                <a:srgbClr val="000000"/>
              </a:solidFill>
              <a:prstDash val="solid"/>
            </a:ln>
          </c:spPr>
          <c:invertIfNegative val="0"/>
          <c:dLbls>
            <c:dLbl>
              <c:idx val="0"/>
              <c:layout>
                <c:manualLayout>
                  <c:xMode val="edge"/>
                  <c:yMode val="edge"/>
                  <c:x val="9.8979609214322153E-2"/>
                  <c:y val="0.31163747637713146"/>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DD7-40CD-B24F-EA784E8E4F13}"/>
                </c:ext>
              </c:extLst>
            </c:dLbl>
            <c:dLbl>
              <c:idx val="1"/>
              <c:layout>
                <c:manualLayout>
                  <c:xMode val="edge"/>
                  <c:yMode val="edge"/>
                  <c:x val="0.33789590731785846"/>
                  <c:y val="0.29768355952442405"/>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DD7-40CD-B24F-EA784E8E4F13}"/>
                </c:ext>
              </c:extLst>
            </c:dLbl>
            <c:dLbl>
              <c:idx val="2"/>
              <c:layout>
                <c:manualLayout>
                  <c:xMode val="edge"/>
                  <c:yMode val="edge"/>
                  <c:x val="0.57681220542139466"/>
                  <c:y val="0.31163747637713146"/>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DD7-40CD-B24F-EA784E8E4F13}"/>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кестелер!$Q$2:$T$2</c:f>
            </c:multiLvlStrRef>
          </c:cat>
          <c:val>
            <c:numRef>
              <c:f>Лист1!$B$27:$E$27</c:f>
              <c:numCache>
                <c:formatCode>0.00</c:formatCode>
                <c:ptCount val="4"/>
                <c:pt idx="0">
                  <c:v>15.03</c:v>
                </c:pt>
                <c:pt idx="1">
                  <c:v>11.43</c:v>
                </c:pt>
                <c:pt idx="2">
                  <c:v>11.36</c:v>
                </c:pt>
                <c:pt idx="3">
                  <c:v>28.07</c:v>
                </c:pt>
              </c:numCache>
            </c:numRef>
          </c:val>
          <c:extLst>
            <c:ext xmlns:c16="http://schemas.microsoft.com/office/drawing/2014/chart" uri="{C3380CC4-5D6E-409C-BE32-E72D297353CC}">
              <c16:uniqueId val="{0000000C-6DD7-40CD-B24F-EA784E8E4F13}"/>
            </c:ext>
          </c:extLst>
        </c:ser>
        <c:ser>
          <c:idx val="3"/>
          <c:order val="3"/>
          <c:tx>
            <c:strRef>
              <c:f>Лист1!$A$29</c:f>
              <c:strCache>
                <c:ptCount val="1"/>
                <c:pt idx="0">
                  <c:v>не знаю</c:v>
                </c:pt>
              </c:strCache>
            </c:strRef>
          </c:tx>
          <c:spPr>
            <a:pattFill prst="wd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FF99CC" mc:Ignorable="a14" a14:legacySpreadsheetColorIndex="45"/>
              </a:bgClr>
            </a:pattFill>
            <a:ln w="12700">
              <a:solidFill>
                <a:srgbClr val="000000"/>
              </a:solidFill>
              <a:prstDash val="solid"/>
            </a:ln>
          </c:spPr>
          <c:invertIfNegative val="0"/>
          <c:dLbls>
            <c:dLbl>
              <c:idx val="0"/>
              <c:layout>
                <c:manualLayout>
                  <c:xMode val="edge"/>
                  <c:yMode val="edge"/>
                  <c:x val="9.8979609214322153E-2"/>
                  <c:y val="0.16744700223248851"/>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DD7-40CD-B24F-EA784E8E4F13}"/>
                </c:ext>
              </c:extLst>
            </c:dLbl>
            <c:dLbl>
              <c:idx val="1"/>
              <c:layout>
                <c:manualLayout>
                  <c:xMode val="edge"/>
                  <c:yMode val="edge"/>
                  <c:x val="0.34130899729076614"/>
                  <c:y val="0.17209830785005764"/>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DD7-40CD-B24F-EA784E8E4F13}"/>
                </c:ext>
              </c:extLst>
            </c:dLbl>
            <c:dLbl>
              <c:idx val="2"/>
              <c:layout>
                <c:manualLayout>
                  <c:xMode val="edge"/>
                  <c:yMode val="edge"/>
                  <c:x val="0.57681220542139466"/>
                  <c:y val="0.16744700223248851"/>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DD7-40CD-B24F-EA784E8E4F13}"/>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кестелер!$Q$2:$T$2</c:f>
            </c:multiLvlStrRef>
          </c:cat>
          <c:val>
            <c:numRef>
              <c:f>Лист1!$B$29:$E$29</c:f>
              <c:numCache>
                <c:formatCode>0.00</c:formatCode>
                <c:ptCount val="4"/>
                <c:pt idx="0">
                  <c:v>20.81</c:v>
                </c:pt>
                <c:pt idx="1">
                  <c:v>20.82</c:v>
                </c:pt>
                <c:pt idx="2">
                  <c:v>22.41</c:v>
                </c:pt>
                <c:pt idx="3">
                  <c:v>22.83</c:v>
                </c:pt>
              </c:numCache>
            </c:numRef>
          </c:val>
          <c:extLst>
            <c:ext xmlns:c16="http://schemas.microsoft.com/office/drawing/2014/chart" uri="{C3380CC4-5D6E-409C-BE32-E72D297353CC}">
              <c16:uniqueId val="{00000010-6DD7-40CD-B24F-EA784E8E4F13}"/>
            </c:ext>
          </c:extLst>
        </c:ser>
        <c:dLbls>
          <c:showLegendKey val="0"/>
          <c:showVal val="1"/>
          <c:showCatName val="0"/>
          <c:showSerName val="0"/>
          <c:showPercent val="0"/>
          <c:showBubbleSize val="0"/>
        </c:dLbls>
        <c:gapWidth val="60"/>
        <c:overlap val="100"/>
        <c:serLines>
          <c:spPr>
            <a:ln w="12700">
              <a:pattFill prst="pct50">
                <a:fgClr>
                  <a:srgbClr val="0000FF"/>
                </a:fgClr>
                <a:bgClr>
                  <a:srgbClr val="FFFFFF"/>
                </a:bgClr>
              </a:pattFill>
              <a:prstDash val="solid"/>
            </a:ln>
          </c:spPr>
        </c:serLines>
        <c:axId val="1194031503"/>
        <c:axId val="1"/>
      </c:barChart>
      <c:catAx>
        <c:axId val="1194031503"/>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one"/>
        <c:spPr>
          <a:ln w="3175">
            <a:solidFill>
              <a:srgbClr val="000000"/>
            </a:solidFill>
            <a:prstDash val="solid"/>
          </a:ln>
        </c:spPr>
        <c:crossAx val="1194031503"/>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USD/KZT, </a:t>
            </a:r>
            <a:r>
              <a:rPr lang="ru-RU"/>
              <a:t>жауаптар %-ы</a:t>
            </a:r>
          </a:p>
        </c:rich>
      </c:tx>
      <c:layout>
        <c:manualLayout>
          <c:xMode val="edge"/>
          <c:yMode val="edge"/>
          <c:x val="2.430632050590412E-2"/>
          <c:y val="3.1675378921038069E-2"/>
        </c:manualLayout>
      </c:layout>
      <c:overlay val="0"/>
      <c:spPr>
        <a:noFill/>
        <a:ln w="25400">
          <a:noFill/>
        </a:ln>
      </c:spPr>
    </c:title>
    <c:autoTitleDeleted val="0"/>
    <c:plotArea>
      <c:layout>
        <c:manualLayout>
          <c:layoutTarget val="inner"/>
          <c:xMode val="edge"/>
          <c:yMode val="edge"/>
          <c:x val="2.430632050590412E-2"/>
          <c:y val="0.12670151568415228"/>
          <c:w val="0.95489116273194752"/>
          <c:h val="0.782834364762798"/>
        </c:manualLayout>
      </c:layout>
      <c:barChart>
        <c:barDir val="col"/>
        <c:grouping val="percentStacked"/>
        <c:varyColors val="0"/>
        <c:ser>
          <c:idx val="0"/>
          <c:order val="0"/>
          <c:tx>
            <c:strRef>
              <c:f>Лист1!$A$34</c:f>
              <c:strCache>
                <c:ptCount val="1"/>
                <c:pt idx="0">
                  <c:v>повысится</c:v>
                </c:pt>
              </c:strCache>
            </c:strRef>
          </c:tx>
          <c:spPr>
            <a:pattFill prst="openDmnd">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9CCFF" mc:Ignorable="a14" a14:legacySpreadsheetColorIndex="44"/>
              </a:bgClr>
            </a:pattFill>
            <a:ln w="12700">
              <a:solidFill>
                <a:srgbClr val="000000"/>
              </a:solidFill>
              <a:prstDash val="solid"/>
            </a:ln>
          </c:spPr>
          <c:invertIfNegative val="0"/>
          <c:dLbls>
            <c:dLbl>
              <c:idx val="0"/>
              <c:layout>
                <c:manualLayout>
                  <c:xMode val="edge"/>
                  <c:yMode val="edge"/>
                  <c:x val="9.722528202361648E-2"/>
                  <c:y val="0.79640952715752866"/>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B68-4E83-954E-C146A6B65468}"/>
                </c:ext>
              </c:extLst>
            </c:dLbl>
            <c:dLbl>
              <c:idx val="1"/>
              <c:layout>
                <c:manualLayout>
                  <c:xMode val="edge"/>
                  <c:yMode val="edge"/>
                  <c:x val="0.32987149258012732"/>
                  <c:y val="0.79188447302595177"/>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B68-4E83-954E-C146A6B65468}"/>
                </c:ext>
              </c:extLst>
            </c:dLbl>
            <c:dLbl>
              <c:idx val="2"/>
              <c:layout>
                <c:manualLayout>
                  <c:xMode val="edge"/>
                  <c:yMode val="edge"/>
                  <c:x val="0.57640702914001185"/>
                  <c:y val="0.80545963542068244"/>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68-4E83-954E-C146A6B65468}"/>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кестелер!$R$3:$U$3</c:f>
            </c:multiLvlStrRef>
          </c:cat>
          <c:val>
            <c:numRef>
              <c:f>Лист1!$C$34:$F$34</c:f>
              <c:numCache>
                <c:formatCode>0.00</c:formatCode>
                <c:ptCount val="4"/>
                <c:pt idx="0">
                  <c:v>17.02</c:v>
                </c:pt>
                <c:pt idx="1">
                  <c:v>17.21</c:v>
                </c:pt>
                <c:pt idx="2">
                  <c:v>19.489999999999998</c:v>
                </c:pt>
                <c:pt idx="3">
                  <c:v>18.350000000000001</c:v>
                </c:pt>
              </c:numCache>
            </c:numRef>
          </c:val>
          <c:extLst>
            <c:ext xmlns:c16="http://schemas.microsoft.com/office/drawing/2014/chart" uri="{C3380CC4-5D6E-409C-BE32-E72D297353CC}">
              <c16:uniqueId val="{00000003-BB68-4E83-954E-C146A6B65468}"/>
            </c:ext>
          </c:extLst>
        </c:ser>
        <c:ser>
          <c:idx val="1"/>
          <c:order val="1"/>
          <c:tx>
            <c:strRef>
              <c:f>Лист1!$A$35</c:f>
              <c:strCache>
                <c:ptCount val="1"/>
                <c:pt idx="0">
                  <c:v>не изменится</c:v>
                </c:pt>
              </c:strCache>
            </c:strRef>
          </c:tx>
          <c:spPr>
            <a:pattFill prst="dashHorz">
              <a:fgClr>
                <a:srgbClr xmlns:mc="http://schemas.openxmlformats.org/markup-compatibility/2006" xmlns:a14="http://schemas.microsoft.com/office/drawing/2010/main" val="99CCFF" mc:Ignorable="a14" a14:legacySpreadsheetColorIndex="44"/>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кестелер!$R$3:$U$3</c:f>
            </c:multiLvlStrRef>
          </c:cat>
          <c:val>
            <c:numRef>
              <c:f>Лист1!$C$35:$F$35</c:f>
              <c:numCache>
                <c:formatCode>0.00</c:formatCode>
                <c:ptCount val="4"/>
                <c:pt idx="0">
                  <c:v>38.14</c:v>
                </c:pt>
                <c:pt idx="1">
                  <c:v>31.71</c:v>
                </c:pt>
                <c:pt idx="2">
                  <c:v>27.67</c:v>
                </c:pt>
                <c:pt idx="3">
                  <c:v>31.1</c:v>
                </c:pt>
              </c:numCache>
            </c:numRef>
          </c:val>
          <c:extLst>
            <c:ext xmlns:c16="http://schemas.microsoft.com/office/drawing/2014/chart" uri="{C3380CC4-5D6E-409C-BE32-E72D297353CC}">
              <c16:uniqueId val="{00000004-BB68-4E83-954E-C146A6B65468}"/>
            </c:ext>
          </c:extLst>
        </c:ser>
        <c:ser>
          <c:idx val="2"/>
          <c:order val="2"/>
          <c:tx>
            <c:strRef>
              <c:f>Лист1!$A$36</c:f>
              <c:strCache>
                <c:ptCount val="1"/>
                <c:pt idx="0">
                  <c:v>снизится</c:v>
                </c:pt>
              </c:strCache>
            </c:strRef>
          </c:tx>
          <c:spPr>
            <a:solidFill>
              <a:srgbClr val="CC99FF"/>
            </a:solidFill>
            <a:ln w="12700">
              <a:solidFill>
                <a:srgbClr val="000000"/>
              </a:solidFill>
              <a:prstDash val="solid"/>
            </a:ln>
          </c:spPr>
          <c:invertIfNegative val="0"/>
          <c:dLbls>
            <c:dLbl>
              <c:idx val="0"/>
              <c:layout>
                <c:manualLayout>
                  <c:xMode val="edge"/>
                  <c:yMode val="edge"/>
                  <c:x val="9.3752950522773021E-2"/>
                  <c:y val="0.37105443878930316"/>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B68-4E83-954E-C146A6B65468}"/>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кестелер!$R$3:$U$3</c:f>
            </c:multiLvlStrRef>
          </c:cat>
          <c:val>
            <c:numRef>
              <c:f>Лист1!$C$36:$F$36</c:f>
              <c:numCache>
                <c:formatCode>0.00</c:formatCode>
                <c:ptCount val="4"/>
                <c:pt idx="0">
                  <c:v>14.47</c:v>
                </c:pt>
                <c:pt idx="1">
                  <c:v>17.87</c:v>
                </c:pt>
                <c:pt idx="2">
                  <c:v>20.74</c:v>
                </c:pt>
                <c:pt idx="3">
                  <c:v>19.16</c:v>
                </c:pt>
              </c:numCache>
            </c:numRef>
          </c:val>
          <c:extLst>
            <c:ext xmlns:c16="http://schemas.microsoft.com/office/drawing/2014/chart" uri="{C3380CC4-5D6E-409C-BE32-E72D297353CC}">
              <c16:uniqueId val="{00000006-BB68-4E83-954E-C146A6B65468}"/>
            </c:ext>
          </c:extLst>
        </c:ser>
        <c:ser>
          <c:idx val="3"/>
          <c:order val="3"/>
          <c:tx>
            <c:strRef>
              <c:f>Лист1!$A$38</c:f>
              <c:strCache>
                <c:ptCount val="1"/>
                <c:pt idx="0">
                  <c:v>не знаю</c:v>
                </c:pt>
              </c:strCache>
            </c:strRef>
          </c:tx>
          <c:spPr>
            <a:pattFill prst="wd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FF99CC" mc:Ignorable="a14" a14:legacySpreadsheetColorIndex="45"/>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кестелер!$R$3:$U$3</c:f>
            </c:multiLvlStrRef>
          </c:cat>
          <c:val>
            <c:numRef>
              <c:f>Лист1!$C$38:$F$38</c:f>
              <c:numCache>
                <c:formatCode>0.00</c:formatCode>
                <c:ptCount val="4"/>
                <c:pt idx="0">
                  <c:v>30.37</c:v>
                </c:pt>
                <c:pt idx="1">
                  <c:v>33.21</c:v>
                </c:pt>
                <c:pt idx="2">
                  <c:v>32.1</c:v>
                </c:pt>
                <c:pt idx="3">
                  <c:v>31.39</c:v>
                </c:pt>
              </c:numCache>
            </c:numRef>
          </c:val>
          <c:extLst>
            <c:ext xmlns:c16="http://schemas.microsoft.com/office/drawing/2014/chart" uri="{C3380CC4-5D6E-409C-BE32-E72D297353CC}">
              <c16:uniqueId val="{00000007-BB68-4E83-954E-C146A6B65468}"/>
            </c:ext>
          </c:extLst>
        </c:ser>
        <c:dLbls>
          <c:showLegendKey val="0"/>
          <c:showVal val="1"/>
          <c:showCatName val="0"/>
          <c:showSerName val="0"/>
          <c:showPercent val="0"/>
          <c:showBubbleSize val="0"/>
        </c:dLbls>
        <c:gapWidth val="60"/>
        <c:overlap val="100"/>
        <c:serLines>
          <c:spPr>
            <a:ln w="12700">
              <a:pattFill prst="pct50">
                <a:fgClr>
                  <a:srgbClr val="0000FF"/>
                </a:fgClr>
                <a:bgClr>
                  <a:srgbClr val="FFFFFF"/>
                </a:bgClr>
              </a:pattFill>
              <a:prstDash val="solid"/>
            </a:ln>
          </c:spPr>
        </c:serLines>
        <c:axId val="1194026303"/>
        <c:axId val="1"/>
      </c:barChart>
      <c:catAx>
        <c:axId val="1194026303"/>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one"/>
        <c:spPr>
          <a:ln w="3175">
            <a:solidFill>
              <a:srgbClr val="000000"/>
            </a:solidFill>
            <a:prstDash val="solid"/>
          </a:ln>
        </c:spPr>
        <c:crossAx val="1194026303"/>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EUR/KZT, </a:t>
            </a:r>
            <a:r>
              <a:rPr lang="ru-RU"/>
              <a:t>жауаптар %-ы</a:t>
            </a:r>
          </a:p>
        </c:rich>
      </c:tx>
      <c:layout>
        <c:manualLayout>
          <c:xMode val="edge"/>
          <c:yMode val="edge"/>
          <c:x val="2.3810382672573658E-2"/>
          <c:y val="3.1675378921038069E-2"/>
        </c:manualLayout>
      </c:layout>
      <c:overlay val="0"/>
      <c:spPr>
        <a:noFill/>
        <a:ln w="25400">
          <a:noFill/>
        </a:ln>
      </c:spPr>
    </c:title>
    <c:autoTitleDeleted val="0"/>
    <c:plotArea>
      <c:layout>
        <c:manualLayout>
          <c:layoutTarget val="inner"/>
          <c:xMode val="edge"/>
          <c:yMode val="edge"/>
          <c:x val="2.7211865911512749E-2"/>
          <c:y val="0.12217646155257542"/>
          <c:w val="0.95581679014188548"/>
          <c:h val="0.78735941889437489"/>
        </c:manualLayout>
      </c:layout>
      <c:barChart>
        <c:barDir val="col"/>
        <c:grouping val="percentStacked"/>
        <c:varyColors val="0"/>
        <c:ser>
          <c:idx val="0"/>
          <c:order val="0"/>
          <c:tx>
            <c:strRef>
              <c:f>Лист1!$A$41</c:f>
              <c:strCache>
                <c:ptCount val="1"/>
                <c:pt idx="0">
                  <c:v>повысится</c:v>
                </c:pt>
              </c:strCache>
            </c:strRef>
          </c:tx>
          <c:spPr>
            <a:pattFill prst="openDmnd">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9CCFF" mc:Ignorable="a14" a14:legacySpreadsheetColorIndex="44"/>
              </a:bgClr>
            </a:pattFill>
            <a:ln w="12700">
              <a:solidFill>
                <a:srgbClr val="000000"/>
              </a:solidFill>
              <a:prstDash val="solid"/>
            </a:ln>
          </c:spPr>
          <c:invertIfNegative val="0"/>
          <c:dLbls>
            <c:dLbl>
              <c:idx val="0"/>
              <c:layout>
                <c:manualLayout>
                  <c:xMode val="edge"/>
                  <c:yMode val="edge"/>
                  <c:x val="9.5241530690294632E-2"/>
                  <c:y val="0.7737842564996443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E5B-48F7-92C3-FA0891943048}"/>
                </c:ext>
              </c:extLst>
            </c:dLbl>
            <c:dLbl>
              <c:idx val="1"/>
              <c:layout>
                <c:manualLayout>
                  <c:xMode val="edge"/>
                  <c:yMode val="edge"/>
                  <c:x val="0.33674684065497029"/>
                  <c:y val="0.782834364762798"/>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E5B-48F7-92C3-FA0891943048}"/>
                </c:ext>
              </c:extLst>
            </c:dLbl>
            <c:dLbl>
              <c:idx val="2"/>
              <c:layout>
                <c:manualLayout>
                  <c:xMode val="edge"/>
                  <c:yMode val="edge"/>
                  <c:x val="0.57825215061964608"/>
                  <c:y val="0.78735941889437489"/>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5B-48F7-92C3-FA0891943048}"/>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кестелер!$R$3:$U$3</c:f>
            </c:multiLvlStrRef>
          </c:cat>
          <c:val>
            <c:numRef>
              <c:f>Лист1!$C$41:$F$41</c:f>
              <c:numCache>
                <c:formatCode>0.0</c:formatCode>
                <c:ptCount val="4"/>
                <c:pt idx="0">
                  <c:v>21.43</c:v>
                </c:pt>
                <c:pt idx="1">
                  <c:v>19.190000000000001</c:v>
                </c:pt>
                <c:pt idx="2">
                  <c:v>16.920000000000002</c:v>
                </c:pt>
                <c:pt idx="3">
                  <c:v>18.05</c:v>
                </c:pt>
              </c:numCache>
            </c:numRef>
          </c:val>
          <c:extLst>
            <c:ext xmlns:c16="http://schemas.microsoft.com/office/drawing/2014/chart" uri="{C3380CC4-5D6E-409C-BE32-E72D297353CC}">
              <c16:uniqueId val="{00000003-7E5B-48F7-92C3-FA0891943048}"/>
            </c:ext>
          </c:extLst>
        </c:ser>
        <c:ser>
          <c:idx val="1"/>
          <c:order val="1"/>
          <c:tx>
            <c:strRef>
              <c:f>Лист1!$A$42</c:f>
              <c:strCache>
                <c:ptCount val="1"/>
                <c:pt idx="0">
                  <c:v>не изменится</c:v>
                </c:pt>
              </c:strCache>
            </c:strRef>
          </c:tx>
          <c:spPr>
            <a:pattFill prst="dashHorz">
              <a:fgClr>
                <a:srgbClr xmlns:mc="http://schemas.openxmlformats.org/markup-compatibility/2006" xmlns:a14="http://schemas.microsoft.com/office/drawing/2010/main" val="99CCFF" mc:Ignorable="a14" a14:legacySpreadsheetColorIndex="44"/>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кестелер!$R$3:$U$3</c:f>
            </c:multiLvlStrRef>
          </c:cat>
          <c:val>
            <c:numRef>
              <c:f>Лист1!$C$42:$F$42</c:f>
              <c:numCache>
                <c:formatCode>0.0</c:formatCode>
                <c:ptCount val="4"/>
                <c:pt idx="0">
                  <c:v>29.19</c:v>
                </c:pt>
                <c:pt idx="1">
                  <c:v>27.44</c:v>
                </c:pt>
                <c:pt idx="2">
                  <c:v>26.54</c:v>
                </c:pt>
                <c:pt idx="3">
                  <c:v>26.32</c:v>
                </c:pt>
              </c:numCache>
            </c:numRef>
          </c:val>
          <c:extLst>
            <c:ext xmlns:c16="http://schemas.microsoft.com/office/drawing/2014/chart" uri="{C3380CC4-5D6E-409C-BE32-E72D297353CC}">
              <c16:uniqueId val="{00000004-7E5B-48F7-92C3-FA0891943048}"/>
            </c:ext>
          </c:extLst>
        </c:ser>
        <c:ser>
          <c:idx val="2"/>
          <c:order val="2"/>
          <c:tx>
            <c:strRef>
              <c:f>Лист1!$A$43</c:f>
              <c:strCache>
                <c:ptCount val="1"/>
                <c:pt idx="0">
                  <c:v>снизится</c:v>
                </c:pt>
              </c:strCache>
            </c:strRef>
          </c:tx>
          <c:spPr>
            <a:solidFill>
              <a:srgbClr val="CC99FF"/>
            </a:solidFill>
            <a:ln w="12700">
              <a:solidFill>
                <a:srgbClr val="000000"/>
              </a:solidFill>
              <a:prstDash val="solid"/>
            </a:ln>
          </c:spPr>
          <c:invertIfNegative val="0"/>
          <c:dLbls>
            <c:dLbl>
              <c:idx val="0"/>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extLst>
                <c:ext xmlns:c16="http://schemas.microsoft.com/office/drawing/2014/chart" uri="{C3380CC4-5D6E-409C-BE32-E72D297353CC}">
                  <c16:uniqueId val="{00000005-7E5B-48F7-92C3-FA0891943048}"/>
                </c:ext>
              </c:extLst>
            </c:dLbl>
            <c:dLbl>
              <c:idx val="1"/>
              <c:layout>
                <c:manualLayout>
                  <c:xMode val="edge"/>
                  <c:yMode val="edge"/>
                  <c:x val="0.33674684065497029"/>
                  <c:y val="0.4344051966313793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E5B-48F7-92C3-FA0891943048}"/>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кестелер!$R$3:$U$3</c:f>
            </c:multiLvlStrRef>
          </c:cat>
          <c:val>
            <c:numRef>
              <c:f>Лист1!$C$43:$F$43</c:f>
              <c:numCache>
                <c:formatCode>0.0</c:formatCode>
                <c:ptCount val="4"/>
                <c:pt idx="0">
                  <c:v>14.97</c:v>
                </c:pt>
                <c:pt idx="1">
                  <c:v>15.76</c:v>
                </c:pt>
                <c:pt idx="2">
                  <c:v>19.190000000000001</c:v>
                </c:pt>
                <c:pt idx="3">
                  <c:v>17.940000000000001</c:v>
                </c:pt>
              </c:numCache>
            </c:numRef>
          </c:val>
          <c:extLst>
            <c:ext xmlns:c16="http://schemas.microsoft.com/office/drawing/2014/chart" uri="{C3380CC4-5D6E-409C-BE32-E72D297353CC}">
              <c16:uniqueId val="{00000007-7E5B-48F7-92C3-FA0891943048}"/>
            </c:ext>
          </c:extLst>
        </c:ser>
        <c:ser>
          <c:idx val="3"/>
          <c:order val="3"/>
          <c:tx>
            <c:strRef>
              <c:f>Лист1!$A$44</c:f>
              <c:strCache>
                <c:ptCount val="1"/>
                <c:pt idx="0">
                  <c:v>не знаю</c:v>
                </c:pt>
              </c:strCache>
            </c:strRef>
          </c:tx>
          <c:spPr>
            <a:pattFill prst="wd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FF99CC" mc:Ignorable="a14" a14:legacySpreadsheetColorIndex="45"/>
              </a:bgClr>
            </a:pattFill>
            <a:ln w="12700">
              <a:solidFill>
                <a:srgbClr val="000000"/>
              </a:solidFill>
              <a:prstDash val="solid"/>
            </a:ln>
          </c:spPr>
          <c:invertIfNegative val="0"/>
          <c:dLbls>
            <c:dLbl>
              <c:idx val="0"/>
              <c:layout>
                <c:manualLayout>
                  <c:xMode val="edge"/>
                  <c:yMode val="edge"/>
                  <c:x val="9.8643013929233705E-2"/>
                  <c:y val="0.18100216526307469"/>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E5B-48F7-92C3-FA0891943048}"/>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кестелер!$R$3:$U$3</c:f>
            </c:multiLvlStrRef>
          </c:cat>
          <c:val>
            <c:numRef>
              <c:f>Лист1!$C$44:$F$44</c:f>
              <c:numCache>
                <c:formatCode>0.0</c:formatCode>
                <c:ptCount val="4"/>
                <c:pt idx="0">
                  <c:v>34.409999999999997</c:v>
                </c:pt>
                <c:pt idx="1">
                  <c:v>37.61</c:v>
                </c:pt>
                <c:pt idx="2">
                  <c:v>37.36</c:v>
                </c:pt>
                <c:pt idx="3">
                  <c:v>37.68</c:v>
                </c:pt>
              </c:numCache>
            </c:numRef>
          </c:val>
          <c:extLst>
            <c:ext xmlns:c16="http://schemas.microsoft.com/office/drawing/2014/chart" uri="{C3380CC4-5D6E-409C-BE32-E72D297353CC}">
              <c16:uniqueId val="{00000009-7E5B-48F7-92C3-FA0891943048}"/>
            </c:ext>
          </c:extLst>
        </c:ser>
        <c:dLbls>
          <c:showLegendKey val="0"/>
          <c:showVal val="1"/>
          <c:showCatName val="0"/>
          <c:showSerName val="0"/>
          <c:showPercent val="0"/>
          <c:showBubbleSize val="0"/>
        </c:dLbls>
        <c:gapWidth val="60"/>
        <c:overlap val="100"/>
        <c:serLines>
          <c:spPr>
            <a:ln w="12700">
              <a:pattFill prst="pct50">
                <a:fgClr>
                  <a:srgbClr val="0000FF"/>
                </a:fgClr>
                <a:bgClr>
                  <a:srgbClr val="FFFFFF"/>
                </a:bgClr>
              </a:pattFill>
              <a:prstDash val="solid"/>
            </a:ln>
          </c:spPr>
        </c:serLines>
        <c:axId val="1194022303"/>
        <c:axId val="1"/>
      </c:barChart>
      <c:catAx>
        <c:axId val="1194022303"/>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scaling>
        <c:delete val="1"/>
        <c:axPos val="l"/>
        <c:numFmt formatCode="0%" sourceLinked="1"/>
        <c:majorTickMark val="out"/>
        <c:minorTickMark val="none"/>
        <c:tickLblPos val="nextTo"/>
        <c:crossAx val="1194022303"/>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259140001848193E-2"/>
          <c:y val="3.6894398314221567E-2"/>
          <c:w val="0.89104343282997123"/>
          <c:h val="0.80973495247528393"/>
        </c:manualLayout>
      </c:layout>
      <c:lineChart>
        <c:grouping val="standard"/>
        <c:varyColors val="0"/>
        <c:ser>
          <c:idx val="0"/>
          <c:order val="0"/>
          <c:tx>
            <c:strRef>
              <c:f>Лист1!$B$315</c:f>
              <c:strCache>
                <c:ptCount val="1"/>
                <c:pt idx="0">
                  <c:v>Доля пред-ий с РП &lt; 0%</c:v>
                </c:pt>
              </c:strCache>
            </c:strRef>
          </c:tx>
          <c:spPr>
            <a:ln w="25400">
              <a:solidFill>
                <a:srgbClr val="000080"/>
              </a:solidFill>
              <a:prstDash val="lgDash"/>
            </a:ln>
          </c:spPr>
          <c:marker>
            <c:symbol val="diamond"/>
            <c:size val="7"/>
            <c:spPr>
              <a:solidFill>
                <a:srgbClr val="000080"/>
              </a:solidFill>
              <a:ln>
                <a:solidFill>
                  <a:srgbClr val="000080"/>
                </a:solidFill>
                <a:prstDash val="solid"/>
              </a:ln>
            </c:spPr>
          </c:marker>
          <c:dLbls>
            <c:dLbl>
              <c:idx val="0"/>
              <c:layout>
                <c:manualLayout>
                  <c:xMode val="edge"/>
                  <c:yMode val="edge"/>
                  <c:x val="0.12076952312736801"/>
                  <c:y val="0.59613580434031688"/>
                </c:manualLayout>
              </c:layout>
              <c:numFmt formatCode="0.0" sourceLinked="0"/>
              <c:spPr>
                <a:noFill/>
                <a:ln w="25400">
                  <a:noFill/>
                </a:ln>
              </c:spPr>
              <c:txPr>
                <a:bodyPr/>
                <a:lstStyle/>
                <a:p>
                  <a:pPr>
                    <a:defRPr sz="9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15E-433C-BB76-538CA6E76C00}"/>
                </c:ext>
              </c:extLst>
            </c:dLbl>
            <c:dLbl>
              <c:idx val="1"/>
              <c:layout>
                <c:manualLayout>
                  <c:xMode val="edge"/>
                  <c:yMode val="edge"/>
                  <c:x val="0.41974773282073025"/>
                  <c:y val="0.61749571915381363"/>
                </c:manualLayout>
              </c:layout>
              <c:numFmt formatCode="0.0" sourceLinked="0"/>
              <c:spPr>
                <a:noFill/>
                <a:ln w="25400">
                  <a:noFill/>
                </a:ln>
              </c:spPr>
              <c:txPr>
                <a:bodyPr/>
                <a:lstStyle/>
                <a:p>
                  <a:pPr>
                    <a:defRPr sz="9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15E-433C-BB76-538CA6E76C00}"/>
                </c:ext>
              </c:extLst>
            </c:dLbl>
            <c:dLbl>
              <c:idx val="2"/>
              <c:layout>
                <c:manualLayout>
                  <c:xMode val="edge"/>
                  <c:yMode val="edge"/>
                  <c:x val="0.59059242407407997"/>
                  <c:y val="0.49321985114801459"/>
                </c:manualLayout>
              </c:layout>
              <c:numFmt formatCode="0.0" sourceLinked="0"/>
              <c:spPr>
                <a:noFill/>
                <a:ln w="25400">
                  <a:noFill/>
                </a:ln>
              </c:spPr>
              <c:txPr>
                <a:bodyPr/>
                <a:lstStyle/>
                <a:p>
                  <a:pPr>
                    <a:defRPr sz="9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15E-433C-BB76-538CA6E76C00}"/>
                </c:ext>
              </c:extLst>
            </c:dLbl>
            <c:dLbl>
              <c:idx val="3"/>
              <c:layout>
                <c:manualLayout>
                  <c:xMode val="edge"/>
                  <c:yMode val="edge"/>
                  <c:x val="0.87631544220468249"/>
                  <c:y val="0.55147416427573281"/>
                </c:manualLayout>
              </c:layout>
              <c:numFmt formatCode="0.0" sourceLinked="0"/>
              <c:spPr>
                <a:noFill/>
                <a:ln w="25400">
                  <a:noFill/>
                </a:ln>
              </c:spPr>
              <c:txPr>
                <a:bodyPr/>
                <a:lstStyle/>
                <a:p>
                  <a:pPr>
                    <a:defRPr sz="9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15E-433C-BB76-538CA6E76C00}"/>
                </c:ext>
              </c:extLst>
            </c:dLbl>
            <c:dLbl>
              <c:idx val="4"/>
              <c:layout>
                <c:manualLayout>
                  <c:xMode val="edge"/>
                  <c:yMode val="edge"/>
                  <c:x val="0.66570517626305281"/>
                  <c:y val="0.31068967001449743"/>
                </c:manualLayout>
              </c:layout>
              <c:numFmt formatCode="0.0" sourceLinked="0"/>
              <c:spPr>
                <a:noFill/>
                <a:ln w="25400">
                  <a:noFill/>
                </a:ln>
              </c:spPr>
              <c:txPr>
                <a:bodyPr/>
                <a:lstStyle/>
                <a:p>
                  <a:pPr>
                    <a:defRPr sz="9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15E-433C-BB76-538CA6E76C00}"/>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Лист1!$C$314:$F$314</c:f>
              <c:strCache>
                <c:ptCount val="4"/>
                <c:pt idx="0">
                  <c:v>2 кв 2008</c:v>
                </c:pt>
                <c:pt idx="1">
                  <c:v>3 кв</c:v>
                </c:pt>
                <c:pt idx="2">
                  <c:v>4 кв</c:v>
                </c:pt>
                <c:pt idx="3">
                  <c:v>1 кв 2009</c:v>
                </c:pt>
              </c:strCache>
            </c:strRef>
          </c:cat>
          <c:val>
            <c:numRef>
              <c:f>Лист1!$C$315:$F$315</c:f>
              <c:numCache>
                <c:formatCode>0.0</c:formatCode>
                <c:ptCount val="4"/>
                <c:pt idx="0">
                  <c:v>15.637065637065637</c:v>
                </c:pt>
                <c:pt idx="1">
                  <c:v>16.510903426791277</c:v>
                </c:pt>
                <c:pt idx="2">
                  <c:v>18.614718614718615</c:v>
                </c:pt>
                <c:pt idx="3">
                  <c:v>20.38295243977764</c:v>
                </c:pt>
              </c:numCache>
            </c:numRef>
          </c:val>
          <c:smooth val="0"/>
          <c:extLst>
            <c:ext xmlns:c16="http://schemas.microsoft.com/office/drawing/2014/chart" uri="{C3380CC4-5D6E-409C-BE32-E72D297353CC}">
              <c16:uniqueId val="{00000005-615E-433C-BB76-538CA6E76C00}"/>
            </c:ext>
          </c:extLst>
        </c:ser>
        <c:ser>
          <c:idx val="1"/>
          <c:order val="1"/>
          <c:tx>
            <c:strRef>
              <c:f>Лист1!$B$316</c:f>
              <c:strCache>
                <c:ptCount val="1"/>
                <c:pt idx="0">
                  <c:v>Доля предп-ий с 0&lt;РП&lt;20%</c:v>
                </c:pt>
              </c:strCache>
            </c:strRef>
          </c:tx>
          <c:spPr>
            <a:ln w="25400">
              <a:solidFill>
                <a:srgbClr val="FF00FF"/>
              </a:solidFill>
              <a:prstDash val="solid"/>
            </a:ln>
          </c:spPr>
          <c:marker>
            <c:symbol val="square"/>
            <c:size val="5"/>
            <c:spPr>
              <a:solidFill>
                <a:srgbClr val="FF00FF"/>
              </a:solidFill>
              <a:ln>
                <a:solidFill>
                  <a:srgbClr val="FF00FF"/>
                </a:solidFill>
                <a:prstDash val="solid"/>
              </a:ln>
            </c:spPr>
          </c:marker>
          <c:dLbls>
            <c:dLbl>
              <c:idx val="0"/>
              <c:layout>
                <c:manualLayout>
                  <c:xMode val="edge"/>
                  <c:yMode val="edge"/>
                  <c:x val="0.13255191562759902"/>
                  <c:y val="0.14175216194411447"/>
                </c:manualLayout>
              </c:layout>
              <c:numFmt formatCode="0.0" sourceLinked="0"/>
              <c:spPr>
                <a:noFill/>
                <a:ln w="25400">
                  <a:noFill/>
                </a:ln>
              </c:spPr>
              <c:txPr>
                <a:bodyPr/>
                <a:lstStyle/>
                <a:p>
                  <a:pPr>
                    <a:defRPr sz="900"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15E-433C-BB76-538CA6E76C00}"/>
                </c:ext>
              </c:extLst>
            </c:dLbl>
            <c:dLbl>
              <c:idx val="1"/>
              <c:layout>
                <c:manualLayout>
                  <c:xMode val="edge"/>
                  <c:yMode val="edge"/>
                  <c:x val="0.37114536375727725"/>
                  <c:y val="0.15146121413206751"/>
                </c:manualLayout>
              </c:layout>
              <c:numFmt formatCode="0.0" sourceLinked="0"/>
              <c:spPr>
                <a:noFill/>
                <a:ln w="25400">
                  <a:noFill/>
                </a:ln>
              </c:spPr>
              <c:txPr>
                <a:bodyPr/>
                <a:lstStyle/>
                <a:p>
                  <a:pPr>
                    <a:defRPr sz="900"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15E-433C-BB76-538CA6E76C00}"/>
                </c:ext>
              </c:extLst>
            </c:dLbl>
            <c:dLbl>
              <c:idx val="2"/>
              <c:layout>
                <c:manualLayout>
                  <c:xMode val="edge"/>
                  <c:yMode val="edge"/>
                  <c:x val="0.60973881188695545"/>
                  <c:y val="0.11456681581784595"/>
                </c:manualLayout>
              </c:layout>
              <c:numFmt formatCode="0.0" sourceLinked="0"/>
              <c:spPr>
                <a:noFill/>
                <a:ln w="25400">
                  <a:noFill/>
                </a:ln>
              </c:spPr>
              <c:txPr>
                <a:bodyPr/>
                <a:lstStyle/>
                <a:p>
                  <a:pPr>
                    <a:defRPr sz="900"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15E-433C-BB76-538CA6E76C00}"/>
                </c:ext>
              </c:extLst>
            </c:dLbl>
            <c:dLbl>
              <c:idx val="3"/>
              <c:layout>
                <c:manualLayout>
                  <c:xMode val="edge"/>
                  <c:yMode val="edge"/>
                  <c:x val="0.80709388626582523"/>
                  <c:y val="0.14369397238170509"/>
                </c:manualLayout>
              </c:layout>
              <c:numFmt formatCode="0.0" sourceLinked="0"/>
              <c:spPr>
                <a:noFill/>
                <a:ln w="25400">
                  <a:noFill/>
                </a:ln>
              </c:spPr>
              <c:txPr>
                <a:bodyPr/>
                <a:lstStyle/>
                <a:p>
                  <a:pPr>
                    <a:defRPr sz="900"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15E-433C-BB76-538CA6E76C00}"/>
                </c:ext>
              </c:extLst>
            </c:dLbl>
            <c:dLbl>
              <c:idx val="4"/>
              <c:layout>
                <c:manualLayout>
                  <c:xMode val="edge"/>
                  <c:yMode val="edge"/>
                  <c:x val="0.61857560626212882"/>
                  <c:y val="0.18835561244628907"/>
                </c:manualLayout>
              </c:layout>
              <c:numFmt formatCode="0.0" sourceLinked="0"/>
              <c:spPr>
                <a:noFill/>
                <a:ln w="25400">
                  <a:noFill/>
                </a:ln>
              </c:spPr>
              <c:txPr>
                <a:bodyPr/>
                <a:lstStyle/>
                <a:p>
                  <a:pPr>
                    <a:defRPr sz="900"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15E-433C-BB76-538CA6E76C00}"/>
                </c:ext>
              </c:extLst>
            </c:dLbl>
            <c:numFmt formatCode="0.0" sourceLinked="0"/>
            <c:spPr>
              <a:noFill/>
              <a:ln w="25400">
                <a:noFill/>
              </a:ln>
            </c:spPr>
            <c:txPr>
              <a:bodyPr wrap="square" lIns="38100" tIns="19050" rIns="38100" bIns="19050" anchor="ctr">
                <a:spAutoFit/>
              </a:bodyPr>
              <a:lstStyle/>
              <a:p>
                <a:pPr>
                  <a:defRPr sz="900" b="0" i="1"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Лист1!$C$314:$F$314</c:f>
              <c:strCache>
                <c:ptCount val="4"/>
                <c:pt idx="0">
                  <c:v>2 кв 2008</c:v>
                </c:pt>
                <c:pt idx="1">
                  <c:v>3 кв</c:v>
                </c:pt>
                <c:pt idx="2">
                  <c:v>4 кв</c:v>
                </c:pt>
                <c:pt idx="3">
                  <c:v>1 кв 2009</c:v>
                </c:pt>
              </c:strCache>
            </c:strRef>
          </c:cat>
          <c:val>
            <c:numRef>
              <c:f>Лист1!$C$316:$F$316</c:f>
              <c:numCache>
                <c:formatCode>General</c:formatCode>
                <c:ptCount val="4"/>
                <c:pt idx="0">
                  <c:v>39.63963963963964</c:v>
                </c:pt>
                <c:pt idx="1">
                  <c:v>38.691588785046733</c:v>
                </c:pt>
                <c:pt idx="2">
                  <c:v>40.012368583797155</c:v>
                </c:pt>
                <c:pt idx="3">
                  <c:v>37.677578752316244</c:v>
                </c:pt>
              </c:numCache>
            </c:numRef>
          </c:val>
          <c:smooth val="0"/>
          <c:extLst>
            <c:ext xmlns:c16="http://schemas.microsoft.com/office/drawing/2014/chart" uri="{C3380CC4-5D6E-409C-BE32-E72D297353CC}">
              <c16:uniqueId val="{0000000B-615E-433C-BB76-538CA6E76C00}"/>
            </c:ext>
          </c:extLst>
        </c:ser>
        <c:ser>
          <c:idx val="2"/>
          <c:order val="2"/>
          <c:tx>
            <c:strRef>
              <c:f>Лист1!$B$317</c:f>
              <c:strCache>
                <c:ptCount val="1"/>
                <c:pt idx="0">
                  <c:v>Доля пред-ий с 20%&lt;РП&lt;40%</c:v>
                </c:pt>
              </c:strCache>
            </c:strRef>
          </c:tx>
          <c:spPr>
            <a:ln w="25400">
              <a:solidFill>
                <a:srgbClr val="008000"/>
              </a:solidFill>
              <a:prstDash val="sysDash"/>
            </a:ln>
          </c:spPr>
          <c:marker>
            <c:symbol val="triangle"/>
            <c:size val="5"/>
            <c:spPr>
              <a:solidFill>
                <a:srgbClr val="FFFF00"/>
              </a:solidFill>
              <a:ln>
                <a:solidFill>
                  <a:srgbClr val="008000"/>
                </a:solidFill>
                <a:prstDash val="solid"/>
              </a:ln>
            </c:spPr>
          </c:marker>
          <c:dLbls>
            <c:dLbl>
              <c:idx val="0"/>
              <c:layout>
                <c:manualLayout>
                  <c:xMode val="edge"/>
                  <c:yMode val="edge"/>
                  <c:x val="0.12960631750254129"/>
                  <c:y val="0.4116638127692091"/>
                </c:manualLayout>
              </c:layout>
              <c:numFmt formatCode="0.0" sourceLinked="0"/>
              <c:spPr>
                <a:noFill/>
                <a:ln w="25400">
                  <a:noFill/>
                </a:ln>
              </c:spPr>
              <c:txPr>
                <a:bodyPr/>
                <a:lstStyle/>
                <a:p>
                  <a:pPr>
                    <a:defRPr sz="900"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15E-433C-BB76-538CA6E76C00}"/>
                </c:ext>
              </c:extLst>
            </c:dLbl>
            <c:dLbl>
              <c:idx val="1"/>
              <c:layout>
                <c:manualLayout>
                  <c:xMode val="edge"/>
                  <c:yMode val="edge"/>
                  <c:x val="0.39912854594532593"/>
                  <c:y val="0.38059484576775932"/>
                </c:manualLayout>
              </c:layout>
              <c:numFmt formatCode="0.0" sourceLinked="0"/>
              <c:spPr>
                <a:noFill/>
                <a:ln w="25400">
                  <a:noFill/>
                </a:ln>
              </c:spPr>
              <c:txPr>
                <a:bodyPr/>
                <a:lstStyle/>
                <a:p>
                  <a:pPr>
                    <a:defRPr sz="900"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15E-433C-BB76-538CA6E76C00}"/>
                </c:ext>
              </c:extLst>
            </c:dLbl>
            <c:dLbl>
              <c:idx val="2"/>
              <c:layout>
                <c:manualLayout>
                  <c:xMode val="edge"/>
                  <c:yMode val="edge"/>
                  <c:x val="0.63624919501247534"/>
                  <c:y val="0.4174892440819809"/>
                </c:manualLayout>
              </c:layout>
              <c:numFmt formatCode="0.0" sourceLinked="0"/>
              <c:spPr>
                <a:noFill/>
                <a:ln w="25400">
                  <a:noFill/>
                </a:ln>
              </c:spPr>
              <c:txPr>
                <a:bodyPr/>
                <a:lstStyle/>
                <a:p>
                  <a:pPr>
                    <a:defRPr sz="900"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15E-433C-BB76-538CA6E76C00}"/>
                </c:ext>
              </c:extLst>
            </c:dLbl>
            <c:dLbl>
              <c:idx val="3"/>
              <c:layout>
                <c:manualLayout>
                  <c:xMode val="edge"/>
                  <c:yMode val="edge"/>
                  <c:x val="0.87778824126721122"/>
                  <c:y val="0.49516166158560526"/>
                </c:manualLayout>
              </c:layout>
              <c:numFmt formatCode="0.0" sourceLinked="0"/>
              <c:spPr>
                <a:noFill/>
                <a:ln w="25400">
                  <a:noFill/>
                </a:ln>
              </c:spPr>
              <c:txPr>
                <a:bodyPr/>
                <a:lstStyle/>
                <a:p>
                  <a:pPr>
                    <a:defRPr sz="900"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15E-433C-BB76-538CA6E76C00}"/>
                </c:ext>
              </c:extLst>
            </c:dLbl>
            <c:dLbl>
              <c:idx val="4"/>
              <c:layout>
                <c:manualLayout>
                  <c:xMode val="edge"/>
                  <c:yMode val="edge"/>
                  <c:x val="0.6480315875127064"/>
                  <c:y val="0.25437716732436982"/>
                </c:manualLayout>
              </c:layout>
              <c:numFmt formatCode="0.0" sourceLinked="0"/>
              <c:spPr>
                <a:noFill/>
                <a:ln w="25400">
                  <a:noFill/>
                </a:ln>
              </c:spPr>
              <c:txPr>
                <a:bodyPr/>
                <a:lstStyle/>
                <a:p>
                  <a:pPr>
                    <a:defRPr sz="9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15E-433C-BB76-538CA6E76C00}"/>
                </c:ext>
              </c:extLst>
            </c:dLbl>
            <c:numFmt formatCode="0.0" sourceLinked="0"/>
            <c:spPr>
              <a:noFill/>
              <a:ln w="25400">
                <a:noFill/>
              </a:ln>
            </c:spPr>
            <c:txPr>
              <a:bodyPr wrap="square" lIns="38100" tIns="19050" rIns="38100" bIns="19050" anchor="ctr">
                <a:spAutoFit/>
              </a:bodyPr>
              <a:lstStyle/>
              <a:p>
                <a:pPr>
                  <a:defRPr sz="900" b="0" i="1"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Лист1!$C$314:$F$314</c:f>
              <c:strCache>
                <c:ptCount val="4"/>
                <c:pt idx="0">
                  <c:v>2 кв 2008</c:v>
                </c:pt>
                <c:pt idx="1">
                  <c:v>3 кв</c:v>
                </c:pt>
                <c:pt idx="2">
                  <c:v>4 кв</c:v>
                </c:pt>
                <c:pt idx="3">
                  <c:v>1 кв 2009</c:v>
                </c:pt>
              </c:strCache>
            </c:strRef>
          </c:cat>
          <c:val>
            <c:numRef>
              <c:f>Лист1!$C$317:$F$317</c:f>
              <c:numCache>
                <c:formatCode>General</c:formatCode>
                <c:ptCount val="4"/>
                <c:pt idx="0">
                  <c:v>22.715572715572712</c:v>
                </c:pt>
                <c:pt idx="1">
                  <c:v>23.987538940809969</c:v>
                </c:pt>
                <c:pt idx="2">
                  <c:v>22.881880024737171</c:v>
                </c:pt>
                <c:pt idx="3">
                  <c:v>20.568252007411978</c:v>
                </c:pt>
              </c:numCache>
            </c:numRef>
          </c:val>
          <c:smooth val="0"/>
          <c:extLst>
            <c:ext xmlns:c16="http://schemas.microsoft.com/office/drawing/2014/chart" uri="{C3380CC4-5D6E-409C-BE32-E72D297353CC}">
              <c16:uniqueId val="{00000011-615E-433C-BB76-538CA6E76C00}"/>
            </c:ext>
          </c:extLst>
        </c:ser>
        <c:ser>
          <c:idx val="3"/>
          <c:order val="3"/>
          <c:tx>
            <c:strRef>
              <c:f>Лист1!$B$318</c:f>
              <c:strCache>
                <c:ptCount val="1"/>
                <c:pt idx="0">
                  <c:v>Доля предп-ий с РП &gt; 40%</c:v>
                </c:pt>
              </c:strCache>
            </c:strRef>
          </c:tx>
          <c:spPr>
            <a:ln w="25400">
              <a:pattFill prst="pct75">
                <a:fgClr>
                  <a:srgbClr val="008080"/>
                </a:fgClr>
                <a:bgClr>
                  <a:srgbClr val="FFFFFF"/>
                </a:bgClr>
              </a:pattFill>
              <a:prstDash val="solid"/>
            </a:ln>
          </c:spPr>
          <c:marker>
            <c:symbol val="x"/>
            <c:size val="6"/>
            <c:spPr>
              <a:noFill/>
              <a:ln>
                <a:solidFill>
                  <a:srgbClr val="008000"/>
                </a:solidFill>
                <a:prstDash val="solid"/>
              </a:ln>
            </c:spPr>
          </c:marker>
          <c:dLbls>
            <c:dLbl>
              <c:idx val="0"/>
              <c:layout>
                <c:manualLayout>
                  <c:xMode val="edge"/>
                  <c:yMode val="edge"/>
                  <c:x val="0.12960631750254129"/>
                  <c:y val="0.48156898852247093"/>
                </c:manualLayout>
              </c:layout>
              <c:numFmt formatCode="0.0" sourceLinked="0"/>
              <c:spPr>
                <a:noFill/>
                <a:ln w="25400">
                  <a:noFill/>
                </a:ln>
              </c:spPr>
              <c:txPr>
                <a:bodyPr/>
                <a:lstStyle/>
                <a:p>
                  <a:pPr>
                    <a:defRPr sz="9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15E-433C-BB76-538CA6E76C00}"/>
                </c:ext>
              </c:extLst>
            </c:dLbl>
            <c:dLbl>
              <c:idx val="1"/>
              <c:layout>
                <c:manualLayout>
                  <c:xMode val="edge"/>
                  <c:yMode val="edge"/>
                  <c:x val="0.43153012532096124"/>
                  <c:y val="0.52428881814946438"/>
                </c:manualLayout>
              </c:layout>
              <c:numFmt formatCode="0.0" sourceLinked="0"/>
              <c:spPr>
                <a:noFill/>
                <a:ln w="25400">
                  <a:noFill/>
                </a:ln>
              </c:spPr>
              <c:txPr>
                <a:bodyPr/>
                <a:lstStyle/>
                <a:p>
                  <a:pPr>
                    <a:defRPr sz="9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15E-433C-BB76-538CA6E76C00}"/>
                </c:ext>
              </c:extLst>
            </c:dLbl>
            <c:dLbl>
              <c:idx val="2"/>
              <c:layout>
                <c:manualLayout>
                  <c:xMode val="edge"/>
                  <c:yMode val="edge"/>
                  <c:x val="0.61563000813707103"/>
                  <c:y val="0.57865951040200136"/>
                </c:manualLayout>
              </c:layout>
              <c:numFmt formatCode="0.0" sourceLinked="0"/>
              <c:spPr>
                <a:noFill/>
                <a:ln w="25400">
                  <a:noFill/>
                </a:ln>
              </c:spPr>
              <c:txPr>
                <a:bodyPr/>
                <a:lstStyle/>
                <a:p>
                  <a:pPr>
                    <a:defRPr sz="9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15E-433C-BB76-538CA6E76C00}"/>
                </c:ext>
              </c:extLst>
            </c:dLbl>
            <c:dLbl>
              <c:idx val="3"/>
              <c:layout>
                <c:manualLayout>
                  <c:xMode val="edge"/>
                  <c:yMode val="edge"/>
                  <c:x val="0.87484264314215354"/>
                  <c:y val="0.4233146753947527"/>
                </c:manualLayout>
              </c:layout>
              <c:numFmt formatCode="0.0" sourceLinked="0"/>
              <c:spPr>
                <a:noFill/>
                <a:ln w="25400">
                  <a:noFill/>
                </a:ln>
              </c:spPr>
              <c:txPr>
                <a:bodyPr/>
                <a:lstStyle/>
                <a:p>
                  <a:pPr>
                    <a:defRPr sz="9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615E-433C-BB76-538CA6E76C00}"/>
                </c:ext>
              </c:extLst>
            </c:dLbl>
            <c:dLbl>
              <c:idx val="4"/>
              <c:layout>
                <c:manualLayout>
                  <c:xMode val="edge"/>
                  <c:yMode val="edge"/>
                  <c:x val="0.64361319032511966"/>
                  <c:y val="4.0778019189402791E-2"/>
                </c:manualLayout>
              </c:layout>
              <c:numFmt formatCode="0.0" sourceLinked="0"/>
              <c:spPr>
                <a:noFill/>
                <a:ln w="25400">
                  <a:noFill/>
                </a:ln>
              </c:spPr>
              <c:txPr>
                <a:bodyPr/>
                <a:lstStyle/>
                <a:p>
                  <a:pPr>
                    <a:defRPr sz="9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615E-433C-BB76-538CA6E76C00}"/>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Лист1!$C$314:$F$314</c:f>
              <c:strCache>
                <c:ptCount val="4"/>
                <c:pt idx="0">
                  <c:v>2 кв 2008</c:v>
                </c:pt>
                <c:pt idx="1">
                  <c:v>3 кв</c:v>
                </c:pt>
                <c:pt idx="2">
                  <c:v>4 кв</c:v>
                </c:pt>
                <c:pt idx="3">
                  <c:v>1 кв 2009</c:v>
                </c:pt>
              </c:strCache>
            </c:strRef>
          </c:cat>
          <c:val>
            <c:numRef>
              <c:f>Лист1!$C$318:$F$318</c:f>
              <c:numCache>
                <c:formatCode>General</c:formatCode>
                <c:ptCount val="4"/>
                <c:pt idx="0">
                  <c:v>22.007722007722009</c:v>
                </c:pt>
                <c:pt idx="1">
                  <c:v>20.623052959501557</c:v>
                </c:pt>
                <c:pt idx="2">
                  <c:v>18.429189857761287</c:v>
                </c:pt>
                <c:pt idx="3">
                  <c:v>21.062384187770228</c:v>
                </c:pt>
              </c:numCache>
            </c:numRef>
          </c:val>
          <c:smooth val="0"/>
          <c:extLst>
            <c:ext xmlns:c16="http://schemas.microsoft.com/office/drawing/2014/chart" uri="{C3380CC4-5D6E-409C-BE32-E72D297353CC}">
              <c16:uniqueId val="{00000017-615E-433C-BB76-538CA6E76C00}"/>
            </c:ext>
          </c:extLst>
        </c:ser>
        <c:dLbls>
          <c:showLegendKey val="0"/>
          <c:showVal val="1"/>
          <c:showCatName val="0"/>
          <c:showSerName val="0"/>
          <c:showPercent val="0"/>
          <c:showBubbleSize val="0"/>
        </c:dLbls>
        <c:marker val="1"/>
        <c:smooth val="0"/>
        <c:axId val="1194045503"/>
        <c:axId val="1"/>
      </c:lineChart>
      <c:catAx>
        <c:axId val="1194045503"/>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KZ"/>
          </a:p>
        </c:txPr>
        <c:crossAx val="1"/>
        <c:crossesAt val="0"/>
        <c:auto val="1"/>
        <c:lblAlgn val="ctr"/>
        <c:lblOffset val="100"/>
        <c:tickLblSkip val="1"/>
        <c:tickMarkSkip val="1"/>
        <c:noMultiLvlLbl val="0"/>
      </c:catAx>
      <c:valAx>
        <c:axId val="1"/>
        <c:scaling>
          <c:orientation val="minMax"/>
          <c:max val="50"/>
          <c:min val="0"/>
        </c:scaling>
        <c:delete val="0"/>
        <c:axPos val="l"/>
        <c:minorGridlines>
          <c:spPr>
            <a:ln w="3175">
              <a:solidFill>
                <a:srgbClr val="C0C0C0"/>
              </a:solidFill>
              <a:prstDash val="sysDash"/>
            </a:ln>
          </c:spPr>
        </c:minorGridlines>
        <c:title>
          <c:tx>
            <c:rich>
              <a:bodyPr/>
              <a:lstStyle/>
              <a:p>
                <a:pPr>
                  <a:defRPr sz="900" b="0" i="0" u="none" strike="noStrike" baseline="0">
                    <a:solidFill>
                      <a:srgbClr val="000000"/>
                    </a:solidFill>
                    <a:latin typeface="Arial Cyr"/>
                    <a:ea typeface="Arial Cyr"/>
                    <a:cs typeface="Arial Cyr"/>
                  </a:defRPr>
                </a:pPr>
                <a:r>
                  <a:rPr lang="ru-RU"/>
                  <a:t>доля предприятий,в %</a:t>
                </a:r>
              </a:p>
            </c:rich>
          </c:tx>
          <c:layout>
            <c:manualLayout>
              <c:xMode val="edge"/>
              <c:yMode val="edge"/>
              <c:x val="1.0309593437702148E-2"/>
              <c:y val="0.29709699695136316"/>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KZ"/>
          </a:p>
        </c:txPr>
        <c:crossAx val="1194045503"/>
        <c:crosses val="autoZero"/>
        <c:crossBetween val="between"/>
        <c:majorUnit val="10"/>
        <c:minorUnit val="10"/>
      </c:valAx>
      <c:spPr>
        <a:solidFill>
          <a:srgbClr val="FFFFFF"/>
        </a:solidFill>
        <a:ln w="12700">
          <a:solidFill>
            <a:srgbClr val="FFFFFF"/>
          </a:solidFill>
          <a:prstDash val="solid"/>
        </a:ln>
      </c:spPr>
    </c:plotArea>
    <c:legend>
      <c:legendPos val="b"/>
      <c:layout>
        <c:manualLayout>
          <c:xMode val="edge"/>
          <c:yMode val="edge"/>
          <c:x val="0.12813351844001239"/>
          <c:y val="0.91653452654276735"/>
          <c:w val="0.71872594251409239"/>
          <c:h val="7.3788796628443135E-2"/>
        </c:manualLayout>
      </c:layout>
      <c:overlay val="0"/>
      <c:spPr>
        <a:solidFill>
          <a:srgbClr val="FFFFFF"/>
        </a:solidFill>
        <a:ln w="25400">
          <a:noFill/>
        </a:ln>
      </c:spPr>
      <c:txPr>
        <a:bodyPr/>
        <a:lstStyle/>
        <a:p>
          <a:pPr>
            <a:defRPr sz="735"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RUB/KZT, </a:t>
            </a:r>
            <a:r>
              <a:rPr lang="ru-RU"/>
              <a:t>жауаптар %-ы</a:t>
            </a:r>
          </a:p>
        </c:rich>
      </c:tx>
      <c:layout>
        <c:manualLayout>
          <c:xMode val="edge"/>
          <c:yMode val="edge"/>
          <c:x val="2.4648741517310273E-2"/>
          <c:y val="3.1675378921038069E-2"/>
        </c:manualLayout>
      </c:layout>
      <c:overlay val="0"/>
      <c:spPr>
        <a:noFill/>
        <a:ln w="25400">
          <a:noFill/>
        </a:ln>
      </c:spPr>
    </c:title>
    <c:autoTitleDeleted val="0"/>
    <c:plotArea>
      <c:layout>
        <c:manualLayout>
          <c:layoutTarget val="inner"/>
          <c:xMode val="edge"/>
          <c:yMode val="edge"/>
          <c:x val="2.8169990305497453E-2"/>
          <c:y val="0.12670151568415228"/>
          <c:w val="0.9542584215987262"/>
          <c:h val="0.782834364762798"/>
        </c:manualLayout>
      </c:layout>
      <c:barChart>
        <c:barDir val="col"/>
        <c:grouping val="percentStacked"/>
        <c:varyColors val="0"/>
        <c:ser>
          <c:idx val="0"/>
          <c:order val="0"/>
          <c:tx>
            <c:strRef>
              <c:f>Лист1!$A$47</c:f>
              <c:strCache>
                <c:ptCount val="1"/>
                <c:pt idx="0">
                  <c:v>повысится</c:v>
                </c:pt>
              </c:strCache>
            </c:strRef>
          </c:tx>
          <c:spPr>
            <a:pattFill prst="openDmnd">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9CCFF" mc:Ignorable="a14" a14:legacySpreadsheetColorIndex="44"/>
              </a:bgClr>
            </a:pattFill>
            <a:ln w="12700">
              <a:solidFill>
                <a:srgbClr val="000000"/>
              </a:solidFill>
              <a:prstDash val="solid"/>
            </a:ln>
          </c:spPr>
          <c:invertIfNegative val="0"/>
          <c:dLbls>
            <c:dLbl>
              <c:idx val="0"/>
              <c:layout>
                <c:manualLayout>
                  <c:xMode val="edge"/>
                  <c:yMode val="edge"/>
                  <c:x val="9.1552468492866704E-2"/>
                  <c:y val="0.80545963542068244"/>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E4E-4891-BF8A-6C252CB60191}"/>
                </c:ext>
              </c:extLst>
            </c:dLbl>
            <c:dLbl>
              <c:idx val="1"/>
              <c:layout>
                <c:manualLayout>
                  <c:xMode val="edge"/>
                  <c:yMode val="edge"/>
                  <c:x val="0.33451863487778227"/>
                  <c:y val="0.81903479781541288"/>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4E-4891-BF8A-6C252CB60191}"/>
                </c:ext>
              </c:extLst>
            </c:dLbl>
            <c:dLbl>
              <c:idx val="2"/>
              <c:layout>
                <c:manualLayout>
                  <c:xMode val="edge"/>
                  <c:yMode val="edge"/>
                  <c:x val="0.57044230368632343"/>
                  <c:y val="0.80545963542068244"/>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E4E-4891-BF8A-6C252CB60191}"/>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кестелер!$R$3:$U$3</c:f>
            </c:multiLvlStrRef>
          </c:cat>
          <c:val>
            <c:numRef>
              <c:f>Лист1!$C$47:$F$47</c:f>
              <c:numCache>
                <c:formatCode>0.0</c:formatCode>
                <c:ptCount val="4"/>
                <c:pt idx="0">
                  <c:v>15.84</c:v>
                </c:pt>
                <c:pt idx="1">
                  <c:v>13.12</c:v>
                </c:pt>
                <c:pt idx="2">
                  <c:v>15.42</c:v>
                </c:pt>
                <c:pt idx="3">
                  <c:v>12.87</c:v>
                </c:pt>
              </c:numCache>
            </c:numRef>
          </c:val>
          <c:extLst>
            <c:ext xmlns:c16="http://schemas.microsoft.com/office/drawing/2014/chart" uri="{C3380CC4-5D6E-409C-BE32-E72D297353CC}">
              <c16:uniqueId val="{00000003-AE4E-4891-BF8A-6C252CB60191}"/>
            </c:ext>
          </c:extLst>
        </c:ser>
        <c:ser>
          <c:idx val="1"/>
          <c:order val="1"/>
          <c:tx>
            <c:strRef>
              <c:f>Лист1!$A$48</c:f>
              <c:strCache>
                <c:ptCount val="1"/>
                <c:pt idx="0">
                  <c:v>не изменится</c:v>
                </c:pt>
              </c:strCache>
            </c:strRef>
          </c:tx>
          <c:spPr>
            <a:pattFill prst="dashHorz">
              <a:fgClr>
                <a:srgbClr xmlns:mc="http://schemas.openxmlformats.org/markup-compatibility/2006" xmlns:a14="http://schemas.microsoft.com/office/drawing/2010/main" val="99CCFF" mc:Ignorable="a14" a14:legacySpreadsheetColorIndex="44"/>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кестелер!$R$3:$U$3</c:f>
            </c:multiLvlStrRef>
          </c:cat>
          <c:val>
            <c:numRef>
              <c:f>Лист1!$C$48:$F$48</c:f>
              <c:numCache>
                <c:formatCode>0.0</c:formatCode>
                <c:ptCount val="4"/>
                <c:pt idx="0">
                  <c:v>37.450000000000003</c:v>
                </c:pt>
                <c:pt idx="1">
                  <c:v>35.5</c:v>
                </c:pt>
                <c:pt idx="2">
                  <c:v>28.69</c:v>
                </c:pt>
                <c:pt idx="3">
                  <c:v>34.54</c:v>
                </c:pt>
              </c:numCache>
            </c:numRef>
          </c:val>
          <c:extLst>
            <c:ext xmlns:c16="http://schemas.microsoft.com/office/drawing/2014/chart" uri="{C3380CC4-5D6E-409C-BE32-E72D297353CC}">
              <c16:uniqueId val="{00000004-AE4E-4891-BF8A-6C252CB60191}"/>
            </c:ext>
          </c:extLst>
        </c:ser>
        <c:ser>
          <c:idx val="2"/>
          <c:order val="2"/>
          <c:tx>
            <c:strRef>
              <c:f>Лист1!$A$49</c:f>
              <c:strCache>
                <c:ptCount val="1"/>
                <c:pt idx="0">
                  <c:v>снизится</c:v>
                </c:pt>
              </c:strCache>
            </c:strRef>
          </c:tx>
          <c:spPr>
            <a:solidFill>
              <a:srgbClr val="CC99FF"/>
            </a:solid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кестелер!$R$3:$U$3</c:f>
            </c:multiLvlStrRef>
          </c:cat>
          <c:val>
            <c:numRef>
              <c:f>Лист1!$C$49:$F$49</c:f>
              <c:numCache>
                <c:formatCode>0.0</c:formatCode>
                <c:ptCount val="4"/>
                <c:pt idx="0">
                  <c:v>11.8</c:v>
                </c:pt>
                <c:pt idx="1">
                  <c:v>13.18</c:v>
                </c:pt>
                <c:pt idx="2">
                  <c:v>18.829999999999998</c:v>
                </c:pt>
                <c:pt idx="3">
                  <c:v>14.04</c:v>
                </c:pt>
              </c:numCache>
            </c:numRef>
          </c:val>
          <c:extLst>
            <c:ext xmlns:c16="http://schemas.microsoft.com/office/drawing/2014/chart" uri="{C3380CC4-5D6E-409C-BE32-E72D297353CC}">
              <c16:uniqueId val="{00000005-AE4E-4891-BF8A-6C252CB60191}"/>
            </c:ext>
          </c:extLst>
        </c:ser>
        <c:ser>
          <c:idx val="3"/>
          <c:order val="3"/>
          <c:tx>
            <c:strRef>
              <c:f>Лист1!$A$50</c:f>
              <c:strCache>
                <c:ptCount val="1"/>
                <c:pt idx="0">
                  <c:v>не знаю</c:v>
                </c:pt>
              </c:strCache>
            </c:strRef>
          </c:tx>
          <c:spPr>
            <a:pattFill prst="wd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FF99CC" mc:Ignorable="a14" a14:legacySpreadsheetColorIndex="45"/>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кестелер!$R$3:$U$3</c:f>
            </c:multiLvlStrRef>
          </c:cat>
          <c:val>
            <c:numRef>
              <c:f>Лист1!$C$50:$F$50</c:f>
              <c:numCache>
                <c:formatCode>0.0</c:formatCode>
                <c:ptCount val="4"/>
                <c:pt idx="0">
                  <c:v>34.909999999999997</c:v>
                </c:pt>
                <c:pt idx="1">
                  <c:v>38.21</c:v>
                </c:pt>
                <c:pt idx="2">
                  <c:v>37.06</c:v>
                </c:pt>
                <c:pt idx="3">
                  <c:v>38.56</c:v>
                </c:pt>
              </c:numCache>
            </c:numRef>
          </c:val>
          <c:extLst>
            <c:ext xmlns:c16="http://schemas.microsoft.com/office/drawing/2014/chart" uri="{C3380CC4-5D6E-409C-BE32-E72D297353CC}">
              <c16:uniqueId val="{00000006-AE4E-4891-BF8A-6C252CB60191}"/>
            </c:ext>
          </c:extLst>
        </c:ser>
        <c:dLbls>
          <c:showLegendKey val="0"/>
          <c:showVal val="1"/>
          <c:showCatName val="0"/>
          <c:showSerName val="0"/>
          <c:showPercent val="0"/>
          <c:showBubbleSize val="0"/>
        </c:dLbls>
        <c:gapWidth val="60"/>
        <c:overlap val="100"/>
        <c:serLines>
          <c:spPr>
            <a:ln w="12700">
              <a:pattFill prst="pct50">
                <a:fgClr>
                  <a:srgbClr val="0000FF"/>
                </a:fgClr>
                <a:bgClr>
                  <a:srgbClr val="FFFFFF"/>
                </a:bgClr>
              </a:pattFill>
              <a:prstDash val="solid"/>
            </a:ln>
          </c:spPr>
        </c:serLines>
        <c:axId val="1194032703"/>
        <c:axId val="1"/>
      </c:barChart>
      <c:catAx>
        <c:axId val="1194032703"/>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25"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one"/>
        <c:spPr>
          <a:ln w="3175">
            <a:solidFill>
              <a:srgbClr val="000000"/>
            </a:solidFill>
            <a:prstDash val="solid"/>
          </a:ln>
        </c:spPr>
        <c:crossAx val="1194032703"/>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Arial Cyr"/>
                <a:ea typeface="Arial Cyr"/>
                <a:cs typeface="Arial Cyr"/>
              </a:defRPr>
            </a:pPr>
            <a:r>
              <a:rPr lang="ru-RU"/>
              <a:t>(50=өткен тоқсанмен салыстырғанда өзгеріс жоқ)</a:t>
            </a:r>
          </a:p>
        </c:rich>
      </c:tx>
      <c:layout>
        <c:manualLayout>
          <c:xMode val="edge"/>
          <c:yMode val="edge"/>
          <c:x val="0.17540399835603246"/>
          <c:y val="2.527165789083672E-2"/>
        </c:manualLayout>
      </c:layout>
      <c:overlay val="0"/>
      <c:spPr>
        <a:noFill/>
        <a:ln w="25400">
          <a:noFill/>
        </a:ln>
      </c:spPr>
    </c:title>
    <c:autoTitleDeleted val="0"/>
    <c:plotArea>
      <c:layout>
        <c:manualLayout>
          <c:layoutTarget val="inner"/>
          <c:xMode val="edge"/>
          <c:yMode val="edge"/>
          <c:x val="7.5173142152585332E-2"/>
          <c:y val="0.1191378157710874"/>
          <c:w val="0.91118960184951925"/>
          <c:h val="0.69677571041878383"/>
        </c:manualLayout>
      </c:layout>
      <c:lineChart>
        <c:grouping val="standard"/>
        <c:varyColors val="0"/>
        <c:ser>
          <c:idx val="0"/>
          <c:order val="0"/>
          <c:tx>
            <c:strRef>
              <c:f>кестелер!$N$76</c:f>
              <c:strCache>
                <c:ptCount val="1"/>
                <c:pt idx="0">
                  <c:v>Банктердегі депозиттер көлемі өзгерісінің диффузиялық индексі</c:v>
                </c:pt>
              </c:strCache>
            </c:strRef>
          </c:tx>
          <c:spPr>
            <a:ln w="38100">
              <a:solidFill>
                <a:srgbClr val="9999FF"/>
              </a:solidFill>
              <a:prstDash val="solid"/>
            </a:ln>
          </c:spPr>
          <c:marker>
            <c:symbol val="diamond"/>
            <c:size val="5"/>
            <c:spPr>
              <a:solidFill>
                <a:srgbClr val="FF0000"/>
              </a:solidFill>
              <a:ln>
                <a:solidFill>
                  <a:srgbClr val="FF6600"/>
                </a:solidFill>
                <a:prstDash val="solid"/>
              </a:ln>
            </c:spPr>
          </c:marker>
          <c:dLbls>
            <c:dLbl>
              <c:idx val="0"/>
              <c:layout>
                <c:manualLayout>
                  <c:xMode val="edge"/>
                  <c:yMode val="edge"/>
                  <c:x val="0.1116207262265661"/>
                  <c:y val="0.32131107889778115"/>
                </c:manualLayout>
              </c:layout>
              <c:numFmt formatCode="0.0" sourceLinked="0"/>
              <c:spPr>
                <a:noFill/>
                <a:ln w="25400">
                  <a:noFill/>
                </a:ln>
              </c:spPr>
              <c:txPr>
                <a:bodyPr/>
                <a:lstStyle/>
                <a:p>
                  <a:pPr>
                    <a:defRPr sz="87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930-4B46-9460-9CEAFF2B4580}"/>
                </c:ext>
              </c:extLst>
            </c:dLbl>
            <c:dLbl>
              <c:idx val="1"/>
              <c:layout>
                <c:manualLayout>
                  <c:xMode val="edge"/>
                  <c:yMode val="edge"/>
                  <c:x val="0.29841459460571756"/>
                  <c:y val="0.31048036837313686"/>
                </c:manualLayout>
              </c:layout>
              <c:numFmt formatCode="0.0" sourceLinked="0"/>
              <c:spPr>
                <a:noFill/>
                <a:ln w="25400">
                  <a:noFill/>
                </a:ln>
              </c:spPr>
              <c:txPr>
                <a:bodyPr/>
                <a:lstStyle/>
                <a:p>
                  <a:pPr>
                    <a:defRPr sz="87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930-4B46-9460-9CEAFF2B4580}"/>
                </c:ext>
              </c:extLst>
            </c:dLbl>
            <c:dLbl>
              <c:idx val="2"/>
              <c:layout>
                <c:manualLayout>
                  <c:xMode val="edge"/>
                  <c:yMode val="edge"/>
                  <c:x val="0.48976441099411655"/>
                  <c:y val="0.35019297363016599"/>
                </c:manualLayout>
              </c:layout>
              <c:numFmt formatCode="0.0" sourceLinked="0"/>
              <c:spPr>
                <a:noFill/>
                <a:ln w="25400">
                  <a:noFill/>
                </a:ln>
              </c:spPr>
              <c:txPr>
                <a:bodyPr/>
                <a:lstStyle/>
                <a:p>
                  <a:pPr>
                    <a:defRPr sz="87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930-4B46-9460-9CEAFF2B4580}"/>
                </c:ext>
              </c:extLst>
            </c:dLbl>
            <c:dLbl>
              <c:idx val="3"/>
              <c:layout>
                <c:manualLayout>
                  <c:xMode val="edge"/>
                  <c:yMode val="edge"/>
                  <c:x val="0.6697243573593965"/>
                  <c:y val="0.44405913151041659"/>
                </c:manualLayout>
              </c:layout>
              <c:numFmt formatCode="0.0" sourceLinked="0"/>
              <c:spPr>
                <a:noFill/>
                <a:ln w="25400">
                  <a:noFill/>
                </a:ln>
              </c:spPr>
              <c:txPr>
                <a:bodyPr/>
                <a:lstStyle/>
                <a:p>
                  <a:pPr>
                    <a:defRPr sz="87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930-4B46-9460-9CEAFF2B4580}"/>
                </c:ext>
              </c:extLst>
            </c:dLbl>
            <c:dLbl>
              <c:idx val="4"/>
              <c:layout>
                <c:manualLayout>
                  <c:xMode val="edge"/>
                  <c:yMode val="edge"/>
                  <c:x val="0.84968430372467663"/>
                  <c:y val="0.44044889466886855"/>
                </c:manualLayout>
              </c:layout>
              <c:numFmt formatCode="0.0" sourceLinked="0"/>
              <c:spPr>
                <a:noFill/>
                <a:ln w="25400">
                  <a:noFill/>
                </a:ln>
              </c:spPr>
              <c:txPr>
                <a:bodyPr/>
                <a:lstStyle/>
                <a:p>
                  <a:pPr>
                    <a:defRPr sz="87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930-4B46-9460-9CEAFF2B4580}"/>
                </c:ext>
              </c:extLst>
            </c:dLbl>
            <c:dLbl>
              <c:idx val="5"/>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930-4B46-9460-9CEAFF2B4580}"/>
                </c:ext>
              </c:extLst>
            </c:dLbl>
            <c:numFmt formatCode="0.0" sourceLinked="0"/>
            <c:spPr>
              <a:noFill/>
              <a:ln w="25400">
                <a:noFill/>
              </a:ln>
            </c:spPr>
            <c:txPr>
              <a:bodyPr wrap="square" lIns="38100" tIns="19050" rIns="38100" bIns="19050" anchor="ctr">
                <a:spAutoFit/>
              </a:bodyPr>
              <a:lstStyle/>
              <a:p>
                <a:pPr>
                  <a:defRPr sz="87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кестелер!$Q$3:$U$3</c:f>
            </c:multiLvlStrRef>
          </c:cat>
          <c:val>
            <c:numRef>
              <c:f>Лист1!$B$84:$F$84</c:f>
              <c:numCache>
                <c:formatCode>0.0</c:formatCode>
                <c:ptCount val="5"/>
                <c:pt idx="0">
                  <c:v>51.275000000000006</c:v>
                </c:pt>
                <c:pt idx="1">
                  <c:v>51.29</c:v>
                </c:pt>
                <c:pt idx="2">
                  <c:v>50.925000000000004</c:v>
                </c:pt>
                <c:pt idx="3">
                  <c:v>50.314999999999998</c:v>
                </c:pt>
                <c:pt idx="4">
                  <c:v>50.344999999999999</c:v>
                </c:pt>
              </c:numCache>
            </c:numRef>
          </c:val>
          <c:smooth val="1"/>
          <c:extLst>
            <c:ext xmlns:c16="http://schemas.microsoft.com/office/drawing/2014/chart" uri="{C3380CC4-5D6E-409C-BE32-E72D297353CC}">
              <c16:uniqueId val="{00000006-7930-4B46-9460-9CEAFF2B4580}"/>
            </c:ext>
          </c:extLst>
        </c:ser>
        <c:dLbls>
          <c:showLegendKey val="0"/>
          <c:showVal val="0"/>
          <c:showCatName val="0"/>
          <c:showSerName val="0"/>
          <c:showPercent val="0"/>
          <c:showBubbleSize val="0"/>
        </c:dLbls>
        <c:marker val="1"/>
        <c:smooth val="0"/>
        <c:axId val="1194017903"/>
        <c:axId val="1"/>
      </c:lineChart>
      <c:catAx>
        <c:axId val="1194017903"/>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54"/>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KZ"/>
          </a:p>
        </c:txPr>
        <c:crossAx val="1194017903"/>
        <c:crosses val="autoZero"/>
        <c:crossBetween val="between"/>
        <c:majorUnit val="2"/>
        <c:minorUnit val="1"/>
      </c:valAx>
      <c:spPr>
        <a:solidFill>
          <a:srgbClr val="FFFFFF"/>
        </a:solidFill>
        <a:ln w="12700">
          <a:solidFill>
            <a:srgbClr val="FFFFFF"/>
          </a:solidFill>
          <a:prstDash val="solid"/>
        </a:ln>
      </c:spPr>
    </c:plotArea>
    <c:legend>
      <c:legendPos val="r"/>
      <c:layout>
        <c:manualLayout>
          <c:xMode val="edge"/>
          <c:yMode val="edge"/>
          <c:x val="9.1118960184951928E-2"/>
          <c:y val="0.83396471039761166"/>
          <c:w val="0.83146051168768631"/>
          <c:h val="0.13718899997882789"/>
        </c:manualLayout>
      </c:layout>
      <c:overlay val="0"/>
      <c:spPr>
        <a:solidFill>
          <a:srgbClr val="FFFFFF"/>
        </a:solidFill>
        <a:ln w="25400">
          <a:noFill/>
        </a:ln>
      </c:spPr>
      <c:txPr>
        <a:bodyPr/>
        <a:lstStyle/>
        <a:p>
          <a:pPr>
            <a:defRPr sz="780"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50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paperSize="9"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0" i="0" u="none" strike="noStrike" baseline="0">
                <a:solidFill>
                  <a:srgbClr val="000000"/>
                </a:solidFill>
                <a:latin typeface="Arial"/>
                <a:ea typeface="Arial"/>
                <a:cs typeface="Arial"/>
              </a:defRPr>
            </a:pPr>
            <a:r>
              <a:rPr lang="ru-RU"/>
              <a:t>Банк қызметтеріне қажеттілік, жауаптар %-ы</a:t>
            </a:r>
          </a:p>
        </c:rich>
      </c:tx>
      <c:layout>
        <c:manualLayout>
          <c:xMode val="edge"/>
          <c:yMode val="edge"/>
          <c:x val="0.22945293078742365"/>
          <c:y val="3.5176958307108881E-2"/>
        </c:manualLayout>
      </c:layout>
      <c:overlay val="0"/>
      <c:spPr>
        <a:noFill/>
        <a:ln w="25400">
          <a:noFill/>
        </a:ln>
      </c:spPr>
    </c:title>
    <c:autoTitleDeleted val="0"/>
    <c:plotArea>
      <c:layout>
        <c:manualLayout>
          <c:layoutTarget val="inner"/>
          <c:xMode val="edge"/>
          <c:yMode val="edge"/>
          <c:x val="7.0747986992788961E-2"/>
          <c:y val="0.21106174984265327"/>
          <c:w val="0.91781172314969461"/>
          <c:h val="0.5779071721882173"/>
        </c:manualLayout>
      </c:layout>
      <c:barChart>
        <c:barDir val="col"/>
        <c:grouping val="clustered"/>
        <c:varyColors val="0"/>
        <c:ser>
          <c:idx val="1"/>
          <c:order val="0"/>
          <c:tx>
            <c:strRef>
              <c:f>кестелер!$N$147</c:f>
              <c:strCache>
                <c:ptCount val="1"/>
                <c:pt idx="0">
                  <c:v>Жоғарғы деңгей</c:v>
                </c:pt>
              </c:strCache>
            </c:strRef>
          </c:tx>
          <c:spPr>
            <a:pattFill prst="weave">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spPr>
                <a:noFill/>
                <a:ln w="25400">
                  <a:noFill/>
                </a:ln>
              </c:spPr>
              <c:txPr>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extLst>
                <c:ext xmlns:c16="http://schemas.microsoft.com/office/drawing/2014/chart" uri="{C3380CC4-5D6E-409C-BE32-E72D297353CC}">
                  <c16:uniqueId val="{00000004-7FCD-4CF1-B532-0A15167DA6DC}"/>
                </c:ext>
              </c:extLst>
            </c:dLbl>
            <c:dLbl>
              <c:idx val="1"/>
              <c:layout>
                <c:manualLayout>
                  <c:xMode val="edge"/>
                  <c:yMode val="edge"/>
                  <c:x val="0.30211302553677444"/>
                  <c:y val="0.4271487794434650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FCD-4CF1-B532-0A15167DA6DC}"/>
                </c:ext>
              </c:extLst>
            </c:dLbl>
            <c:dLbl>
              <c:idx val="2"/>
              <c:layout>
                <c:manualLayout>
                  <c:xMode val="edge"/>
                  <c:yMode val="edge"/>
                  <c:x val="0.5296538485676362"/>
                  <c:y val="0.4422246187179402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FCD-4CF1-B532-0A15167DA6DC}"/>
                </c:ext>
              </c:extLst>
            </c:dLbl>
            <c:dLbl>
              <c:idx val="3"/>
              <c:layout>
                <c:manualLayout>
                  <c:xMode val="edge"/>
                  <c:yMode val="edge"/>
                  <c:x val="0.76101888711162169"/>
                  <c:y val="0.4371993389597818"/>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FCD-4CF1-B532-0A15167DA6DC}"/>
                </c:ext>
              </c:extLst>
            </c:dLbl>
            <c:dLbl>
              <c:idx val="4"/>
              <c:layout>
                <c:manualLayout>
                  <c:xMode val="edge"/>
                  <c:yMode val="edge"/>
                  <c:x val="0.65011663723103363"/>
                  <c:y val="0.40202238065267293"/>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FCD-4CF1-B532-0A15167DA6DC}"/>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кестелер!$Q$2:$T$2</c:f>
            </c:multiLvlStrRef>
          </c:cat>
          <c:val>
            <c:numRef>
              <c:f>Лист1!$C$152:$F$152</c:f>
              <c:numCache>
                <c:formatCode>0.0</c:formatCode>
                <c:ptCount val="4"/>
                <c:pt idx="0">
                  <c:v>29.88</c:v>
                </c:pt>
                <c:pt idx="1">
                  <c:v>32.25</c:v>
                </c:pt>
                <c:pt idx="2">
                  <c:v>29.53</c:v>
                </c:pt>
                <c:pt idx="3">
                  <c:v>30.98</c:v>
                </c:pt>
              </c:numCache>
            </c:numRef>
          </c:val>
          <c:extLst>
            <c:ext xmlns:c16="http://schemas.microsoft.com/office/drawing/2014/chart" uri="{C3380CC4-5D6E-409C-BE32-E72D297353CC}">
              <c16:uniqueId val="{00000005-7FCD-4CF1-B532-0A15167DA6DC}"/>
            </c:ext>
          </c:extLst>
        </c:ser>
        <c:ser>
          <c:idx val="0"/>
          <c:order val="1"/>
          <c:tx>
            <c:strRef>
              <c:f>кестелер!$N$148</c:f>
              <c:strCache>
                <c:ptCount val="1"/>
                <c:pt idx="0">
                  <c:v>Орташа деңгей</c:v>
                </c:pt>
              </c:strCache>
            </c:strRef>
          </c:tx>
          <c:spPr>
            <a:pattFill prst="horzBrick">
              <a:fgClr>
                <a:srgbClr xmlns:mc="http://schemas.openxmlformats.org/markup-compatibility/2006" xmlns:a14="http://schemas.microsoft.com/office/drawing/2010/main" val="9999FF" mc:Ignorable="a14" a14:legacySpreadsheetColorIndex="24"/>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кестелер!$Q$2:$T$2</c:f>
            </c:multiLvlStrRef>
          </c:cat>
          <c:val>
            <c:numRef>
              <c:f>Лист1!$C$153:$F$153</c:f>
              <c:numCache>
                <c:formatCode>0.0</c:formatCode>
                <c:ptCount val="4"/>
                <c:pt idx="0">
                  <c:v>62.24</c:v>
                </c:pt>
                <c:pt idx="1">
                  <c:v>58.72</c:v>
                </c:pt>
                <c:pt idx="2">
                  <c:v>60.67</c:v>
                </c:pt>
                <c:pt idx="3">
                  <c:v>59</c:v>
                </c:pt>
              </c:numCache>
            </c:numRef>
          </c:val>
          <c:extLst>
            <c:ext xmlns:c16="http://schemas.microsoft.com/office/drawing/2014/chart" uri="{C3380CC4-5D6E-409C-BE32-E72D297353CC}">
              <c16:uniqueId val="{00000006-7FCD-4CF1-B532-0A15167DA6DC}"/>
            </c:ext>
          </c:extLst>
        </c:ser>
        <c:ser>
          <c:idx val="4"/>
          <c:order val="2"/>
          <c:tx>
            <c:strRef>
              <c:f>кестелер!$N$149</c:f>
              <c:strCache>
                <c:ptCount val="1"/>
                <c:pt idx="0">
                  <c:v>Төменгі деңгей</c:v>
                </c:pt>
              </c:strCache>
            </c:strRef>
          </c:tx>
          <c:spPr>
            <a:gradFill rotWithShape="0">
              <a:gsLst>
                <a:gs pos="0">
                  <a:srgbClr xmlns:mc="http://schemas.openxmlformats.org/markup-compatibility/2006" xmlns:a14="http://schemas.microsoft.com/office/drawing/2010/main" val="2F002F" mc:Ignorable="a14" a14:legacySpreadsheetColorIndex="28">
                    <a:gamma/>
                    <a:shade val="46275"/>
                    <a:invGamma/>
                  </a:srgbClr>
                </a:gs>
                <a:gs pos="50000">
                  <a:srgbClr xmlns:mc="http://schemas.openxmlformats.org/markup-compatibility/2006" xmlns:a14="http://schemas.microsoft.com/office/drawing/2010/main" val="660066" mc:Ignorable="a14" a14:legacySpreadsheetColorIndex="28"/>
                </a:gs>
                <a:gs pos="100000">
                  <a:srgbClr xmlns:mc="http://schemas.openxmlformats.org/markup-compatibility/2006" xmlns:a14="http://schemas.microsoft.com/office/drawing/2010/main" val="2F002F" mc:Ignorable="a14" a14:legacySpreadsheetColorIndex="28">
                    <a:gamma/>
                    <a:shade val="46275"/>
                    <a:invGamma/>
                  </a:srgbClr>
                </a:gs>
              </a:gsLst>
              <a:lin ang="0" scaled="1"/>
            </a:gra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кестелер!$Q$2:$T$2</c:f>
            </c:multiLvlStrRef>
          </c:cat>
          <c:val>
            <c:numRef>
              <c:f>Лист1!$C$154:$F$154</c:f>
              <c:numCache>
                <c:formatCode>0.0</c:formatCode>
                <c:ptCount val="4"/>
                <c:pt idx="0">
                  <c:v>7.89</c:v>
                </c:pt>
                <c:pt idx="1">
                  <c:v>9.0299999999999994</c:v>
                </c:pt>
                <c:pt idx="2">
                  <c:v>9.8000000000000007</c:v>
                </c:pt>
                <c:pt idx="3">
                  <c:v>10.02</c:v>
                </c:pt>
              </c:numCache>
            </c:numRef>
          </c:val>
          <c:extLst>
            <c:ext xmlns:c16="http://schemas.microsoft.com/office/drawing/2014/chart" uri="{C3380CC4-5D6E-409C-BE32-E72D297353CC}">
              <c16:uniqueId val="{00000007-7FCD-4CF1-B532-0A15167DA6DC}"/>
            </c:ext>
          </c:extLst>
        </c:ser>
        <c:dLbls>
          <c:showLegendKey val="0"/>
          <c:showVal val="1"/>
          <c:showCatName val="0"/>
          <c:showSerName val="0"/>
          <c:showPercent val="0"/>
          <c:showBubbleSize val="0"/>
        </c:dLbls>
        <c:gapWidth val="50"/>
        <c:axId val="1194036703"/>
        <c:axId val="1"/>
      </c:barChart>
      <c:barChart>
        <c:barDir val="col"/>
        <c:grouping val="clustered"/>
        <c:varyColors val="0"/>
        <c:ser>
          <c:idx val="3"/>
          <c:order val="4"/>
          <c:tx>
            <c:strRef>
              <c:f>кестелер!$N$150</c:f>
              <c:strCache>
                <c:ptCount val="1"/>
                <c:pt idx="0">
                  <c:v>Білмеймін</c:v>
                </c:pt>
              </c:strCache>
            </c:strRef>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кестелер!$Q$2:$T$2</c:f>
            </c:multiLvlStrRef>
          </c:cat>
          <c:val>
            <c:numRef>
              <c:f>Лист1!$C$155:$F$155</c:f>
              <c:numCache>
                <c:formatCode>0.0</c:formatCode>
                <c:ptCount val="4"/>
              </c:numCache>
            </c:numRef>
          </c:val>
          <c:extLst>
            <c:ext xmlns:c16="http://schemas.microsoft.com/office/drawing/2014/chart" uri="{C3380CC4-5D6E-409C-BE32-E72D297353CC}">
              <c16:uniqueId val="{00000008-7FCD-4CF1-B532-0A15167DA6DC}"/>
            </c:ext>
          </c:extLst>
        </c:ser>
        <c:dLbls>
          <c:showLegendKey val="0"/>
          <c:showVal val="1"/>
          <c:showCatName val="0"/>
          <c:showSerName val="0"/>
          <c:showPercent val="0"/>
          <c:showBubbleSize val="0"/>
        </c:dLbls>
        <c:gapWidth val="150"/>
        <c:axId val="3"/>
        <c:axId val="4"/>
      </c:barChart>
      <c:lineChart>
        <c:grouping val="standard"/>
        <c:varyColors val="0"/>
        <c:ser>
          <c:idx val="2"/>
          <c:order val="3"/>
          <c:tx>
            <c:strRef>
              <c:f>'[4]Графики-Э'!$K$168</c:f>
              <c:strCache>
                <c:ptCount val="1"/>
              </c:strCache>
            </c:strRef>
          </c:tx>
          <c:spPr>
            <a:ln w="12700">
              <a:solidFill>
                <a:srgbClr val="FFFFFF"/>
              </a:solidFill>
              <a:prstDash val="solid"/>
            </a:ln>
          </c:spPr>
          <c:marker>
            <c:symbol val="triangle"/>
            <c:size val="5"/>
            <c:spPr>
              <a:solidFill>
                <a:srgbClr val="FFFFFF"/>
              </a:solidFill>
              <a:ln>
                <a:solidFill>
                  <a:srgbClr val="FFFFFF"/>
                </a:solidFill>
                <a:prstDash val="solid"/>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кестелер!$Q$2:$T$2</c:f>
            </c:multiLvlStrRef>
          </c:cat>
          <c:val>
            <c:numRef>
              <c:f>'[4]Графики-Э'!$L$168:$L$168</c:f>
              <c:numCache>
                <c:formatCode>General</c:formatCode>
                <c:ptCount val="1"/>
              </c:numCache>
            </c:numRef>
          </c:val>
          <c:smooth val="0"/>
          <c:extLst>
            <c:ext xmlns:c16="http://schemas.microsoft.com/office/drawing/2014/chart" uri="{C3380CC4-5D6E-409C-BE32-E72D297353CC}">
              <c16:uniqueId val="{00000009-7FCD-4CF1-B532-0A15167DA6DC}"/>
            </c:ext>
          </c:extLst>
        </c:ser>
        <c:dLbls>
          <c:showLegendKey val="0"/>
          <c:showVal val="1"/>
          <c:showCatName val="0"/>
          <c:showSerName val="0"/>
          <c:showPercent val="0"/>
          <c:showBubbleSize val="0"/>
        </c:dLbls>
        <c:marker val="1"/>
        <c:smooth val="0"/>
        <c:axId val="3"/>
        <c:axId val="4"/>
      </c:lineChart>
      <c:catAx>
        <c:axId val="1194036703"/>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194036703"/>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scaling>
        <c:delete val="1"/>
        <c:axPos val="l"/>
        <c:numFmt formatCode="0.0" sourceLinked="1"/>
        <c:majorTickMark val="out"/>
        <c:minorTickMark val="none"/>
        <c:tickLblPos val="nextTo"/>
        <c:crossAx val="3"/>
        <c:crosses val="autoZero"/>
        <c:crossBetween val="between"/>
      </c:valAx>
      <c:spPr>
        <a:noFill/>
        <a:ln w="25400">
          <a:noFill/>
        </a:ln>
      </c:spPr>
    </c:plotArea>
    <c:legend>
      <c:legendPos val="r"/>
      <c:layout>
        <c:manualLayout>
          <c:xMode val="edge"/>
          <c:yMode val="edge"/>
          <c:x val="8.6044849045283853E-2"/>
          <c:y val="0.82917116009613789"/>
          <c:w val="0.8260305508347251"/>
          <c:h val="0.14573311298659392"/>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883487321773173E-2"/>
          <c:y val="9.7941495329116987E-2"/>
          <c:w val="0.91765379532782021"/>
          <c:h val="0.64435194295471698"/>
        </c:manualLayout>
      </c:layout>
      <c:barChart>
        <c:barDir val="col"/>
        <c:grouping val="clustered"/>
        <c:varyColors val="0"/>
        <c:ser>
          <c:idx val="1"/>
          <c:order val="0"/>
          <c:tx>
            <c:strRef>
              <c:f>кестелер!$N$165</c:f>
              <c:strCache>
                <c:ptCount val="1"/>
                <c:pt idx="0">
                  <c:v>Жоғарғы деңгей</c:v>
                </c:pt>
              </c:strCache>
            </c:strRef>
          </c:tx>
          <c:spPr>
            <a:gradFill rotWithShape="0">
              <a:gsLst>
                <a:gs pos="0">
                  <a:srgbClr xmlns:mc="http://schemas.openxmlformats.org/markup-compatibility/2006" xmlns:a14="http://schemas.microsoft.com/office/drawing/2010/main" val="993366" mc:Ignorable="a14" a14:legacySpreadsheetColorIndex="25"/>
                </a:gs>
                <a:gs pos="100000">
                  <a:srgbClr xmlns:mc="http://schemas.openxmlformats.org/markup-compatibility/2006" xmlns:a14="http://schemas.microsoft.com/office/drawing/2010/main" val="FFFFFF" mc:Ignorable="a14" a14:legacySpreadsheetColorIndex="25">
                    <a:gamma/>
                    <a:tint val="0"/>
                    <a:invGamma/>
                  </a:srgbClr>
                </a:gs>
              </a:gsLst>
              <a:lin ang="5400000" scaled="1"/>
            </a:gradFill>
            <a:ln w="12700">
              <a:solidFill>
                <a:srgbClr val="000000"/>
              </a:solidFill>
              <a:prstDash val="solid"/>
            </a:ln>
          </c:spPr>
          <c:invertIfNegative val="0"/>
          <c:dLbls>
            <c:dLbl>
              <c:idx val="1"/>
              <c:layout>
                <c:manualLayout>
                  <c:xMode val="edge"/>
                  <c:yMode val="edge"/>
                  <c:x val="0.30652318841847859"/>
                  <c:y val="0.4072304279473811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0F-4501-ACAB-F505AB98867A}"/>
                </c:ext>
              </c:extLst>
            </c:dLbl>
            <c:dLbl>
              <c:idx val="2"/>
              <c:layout>
                <c:manualLayout>
                  <c:xMode val="edge"/>
                  <c:yMode val="edge"/>
                  <c:x val="0.53641557973233744"/>
                  <c:y val="0.41754005903465669"/>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B0F-4501-ACAB-F505AB98867A}"/>
                </c:ext>
              </c:extLst>
            </c:dLbl>
            <c:dLbl>
              <c:idx val="3"/>
              <c:layout>
                <c:manualLayout>
                  <c:xMode val="edge"/>
                  <c:yMode val="edge"/>
                  <c:x val="0.7701395109014274"/>
                  <c:y val="0.42269487457829441"/>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B0F-4501-ACAB-F505AB98867A}"/>
                </c:ext>
              </c:extLst>
            </c:dLbl>
            <c:dLbl>
              <c:idx val="4"/>
              <c:layout>
                <c:manualLayout>
                  <c:xMode val="edge"/>
                  <c:yMode val="edge"/>
                  <c:x val="0.6647721648825754"/>
                  <c:y val="0.62888749632380381"/>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B0F-4501-ACAB-F505AB98867A}"/>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кестелер!$Q$2:$T$2</c:f>
            </c:multiLvlStrRef>
          </c:cat>
          <c:val>
            <c:numRef>
              <c:f>Лист1!$C$165:$F$165</c:f>
              <c:numCache>
                <c:formatCode>0.0</c:formatCode>
                <c:ptCount val="4"/>
                <c:pt idx="0">
                  <c:v>24.29</c:v>
                </c:pt>
                <c:pt idx="1">
                  <c:v>26.05</c:v>
                </c:pt>
                <c:pt idx="2">
                  <c:v>22.89</c:v>
                </c:pt>
                <c:pt idx="3">
                  <c:v>23.47</c:v>
                </c:pt>
              </c:numCache>
            </c:numRef>
          </c:val>
          <c:extLst>
            <c:ext xmlns:c16="http://schemas.microsoft.com/office/drawing/2014/chart" uri="{C3380CC4-5D6E-409C-BE32-E72D297353CC}">
              <c16:uniqueId val="{00000004-5B0F-4501-ACAB-F505AB98867A}"/>
            </c:ext>
          </c:extLst>
        </c:ser>
        <c:ser>
          <c:idx val="0"/>
          <c:order val="1"/>
          <c:tx>
            <c:strRef>
              <c:f>кестелер!$N$166</c:f>
              <c:strCache>
                <c:ptCount val="1"/>
                <c:pt idx="0">
                  <c:v>Орташа деңгей</c:v>
                </c:pt>
              </c:strCache>
            </c:strRef>
          </c:tx>
          <c:spPr>
            <a:gradFill rotWithShape="0">
              <a:gsLst>
                <a:gs pos="0">
                  <a:srgbClr xmlns:mc="http://schemas.openxmlformats.org/markup-compatibility/2006" xmlns:a14="http://schemas.microsoft.com/office/drawing/2010/main" val="9999FF" mc:Ignorable="a14" a14:legacySpreadsheetColorIndex="24"/>
                </a:gs>
                <a:gs pos="50000">
                  <a:srgbClr xmlns:mc="http://schemas.openxmlformats.org/markup-compatibility/2006" xmlns:a14="http://schemas.microsoft.com/office/drawing/2010/main" val="FFFFFF" mc:Ignorable="a14" a14:legacySpreadsheetColorIndex="24">
                    <a:gamma/>
                    <a:tint val="0"/>
                    <a:invGamma/>
                  </a:srgbClr>
                </a:gs>
                <a:gs pos="100000">
                  <a:srgbClr xmlns:mc="http://schemas.openxmlformats.org/markup-compatibility/2006" xmlns:a14="http://schemas.microsoft.com/office/drawing/2010/main" val="9999FF" mc:Ignorable="a14" a14:legacySpreadsheetColorIndex="24"/>
                </a:gs>
              </a:gsLst>
              <a:lin ang="0" scaled="1"/>
            </a:gradFill>
            <a:ln w="12700">
              <a:solidFill>
                <a:srgbClr val="000000"/>
              </a:solidFill>
              <a:prstDash val="solid"/>
            </a:ln>
          </c:spPr>
          <c:invertIfNegative val="0"/>
          <c:dLbls>
            <c:dLbl>
              <c:idx val="1"/>
              <c:layout>
                <c:manualLayout>
                  <c:xMode val="edge"/>
                  <c:yMode val="edge"/>
                  <c:x val="0.38315398552309826"/>
                  <c:y val="0.12887038859094341"/>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B0F-4501-ACAB-F505AB98867A}"/>
                </c:ext>
              </c:extLst>
            </c:dLbl>
            <c:dLbl>
              <c:idx val="2"/>
              <c:layout>
                <c:manualLayout>
                  <c:xMode val="edge"/>
                  <c:yMode val="edge"/>
                  <c:x val="0.61496214676457261"/>
                  <c:y val="0.10825112641639247"/>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B0F-4501-ACAB-F505AB98867A}"/>
                </c:ext>
              </c:extLst>
            </c:dLbl>
            <c:dLbl>
              <c:idx val="3"/>
              <c:layout>
                <c:manualLayout>
                  <c:xMode val="edge"/>
                  <c:yMode val="edge"/>
                  <c:x val="0.84677030800604702"/>
                  <c:y val="0.13918001967821886"/>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B0F-4501-ACAB-F505AB98867A}"/>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кестелер!$Q$2:$T$2</c:f>
            </c:multiLvlStrRef>
          </c:cat>
          <c:val>
            <c:numRef>
              <c:f>Лист1!$C$166:$F$166</c:f>
              <c:numCache>
                <c:formatCode>0.0</c:formatCode>
                <c:ptCount val="4"/>
                <c:pt idx="0">
                  <c:v>63.42</c:v>
                </c:pt>
                <c:pt idx="1">
                  <c:v>61.37</c:v>
                </c:pt>
                <c:pt idx="2">
                  <c:v>63.72</c:v>
                </c:pt>
                <c:pt idx="3">
                  <c:v>60.28</c:v>
                </c:pt>
              </c:numCache>
            </c:numRef>
          </c:val>
          <c:extLst>
            <c:ext xmlns:c16="http://schemas.microsoft.com/office/drawing/2014/chart" uri="{C3380CC4-5D6E-409C-BE32-E72D297353CC}">
              <c16:uniqueId val="{00000008-5B0F-4501-ACAB-F505AB98867A}"/>
            </c:ext>
          </c:extLst>
        </c:ser>
        <c:ser>
          <c:idx val="2"/>
          <c:order val="2"/>
          <c:tx>
            <c:strRef>
              <c:f>кестелер!$N$167</c:f>
              <c:strCache>
                <c:ptCount val="1"/>
                <c:pt idx="0">
                  <c:v>Төменгі деңгей</c:v>
                </c:pt>
              </c:strCache>
            </c:strRef>
          </c:tx>
          <c:spPr>
            <a:gradFill rotWithShape="0">
              <a:gsLst>
                <a:gs pos="0">
                  <a:srgbClr xmlns:mc="http://schemas.openxmlformats.org/markup-compatibility/2006" xmlns:a14="http://schemas.microsoft.com/office/drawing/2010/main" val="660066" mc:Ignorable="a14" a14:legacySpreadsheetColorIndex="28"/>
                </a:gs>
                <a:gs pos="100000">
                  <a:srgbClr xmlns:mc="http://schemas.openxmlformats.org/markup-compatibility/2006" xmlns:a14="http://schemas.microsoft.com/office/drawing/2010/main" val="000000" mc:Ignorable="a14" a14:legacySpreadsheetColorIndex="28">
                    <a:gamma/>
                    <a:shade val="0"/>
                    <a:invGamma/>
                  </a:srgbClr>
                </a:gs>
              </a:gsLst>
              <a:path path="rect">
                <a:fillToRect t="100000" r="100000"/>
              </a:path>
            </a:gradFill>
            <a:ln w="12700">
              <a:solidFill>
                <a:srgbClr val="000000"/>
              </a:solidFill>
              <a:prstDash val="solid"/>
            </a:ln>
          </c:spPr>
          <c:invertIfNegative val="0"/>
          <c:dLbls>
            <c:dLbl>
              <c:idx val="0"/>
              <c:layout>
                <c:manualLayout>
                  <c:xMode val="edge"/>
                  <c:yMode val="edge"/>
                  <c:x val="0.226060851458628"/>
                  <c:y val="0.53094600099468681"/>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B0F-4501-ACAB-F505AB98867A}"/>
                </c:ext>
              </c:extLst>
            </c:dLbl>
            <c:dLbl>
              <c:idx val="3"/>
              <c:layout>
                <c:manualLayout>
                  <c:xMode val="edge"/>
                  <c:yMode val="edge"/>
                  <c:x val="0.91382225547258922"/>
                  <c:y val="0.48970747664558495"/>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B0F-4501-ACAB-F505AB98867A}"/>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кестелер!$Q$2:$T$2</c:f>
            </c:multiLvlStrRef>
          </c:cat>
          <c:val>
            <c:numRef>
              <c:f>Лист1!$C$167:$F$167</c:f>
              <c:numCache>
                <c:formatCode>0.0</c:formatCode>
                <c:ptCount val="4"/>
                <c:pt idx="0">
                  <c:v>12.24</c:v>
                </c:pt>
                <c:pt idx="1">
                  <c:v>12.27</c:v>
                </c:pt>
                <c:pt idx="2">
                  <c:v>12.91</c:v>
                </c:pt>
                <c:pt idx="3">
                  <c:v>15.78</c:v>
                </c:pt>
              </c:numCache>
            </c:numRef>
          </c:val>
          <c:extLst>
            <c:ext xmlns:c16="http://schemas.microsoft.com/office/drawing/2014/chart" uri="{C3380CC4-5D6E-409C-BE32-E72D297353CC}">
              <c16:uniqueId val="{0000000B-5B0F-4501-ACAB-F505AB98867A}"/>
            </c:ext>
          </c:extLst>
        </c:ser>
        <c:dLbls>
          <c:showLegendKey val="0"/>
          <c:showVal val="1"/>
          <c:showCatName val="0"/>
          <c:showSerName val="0"/>
          <c:showPercent val="0"/>
          <c:showBubbleSize val="0"/>
        </c:dLbls>
        <c:gapWidth val="50"/>
        <c:axId val="1194035103"/>
        <c:axId val="1"/>
      </c:barChart>
      <c:barChart>
        <c:barDir val="col"/>
        <c:grouping val="clustered"/>
        <c:varyColors val="0"/>
        <c:ser>
          <c:idx val="3"/>
          <c:order val="3"/>
          <c:tx>
            <c:strRef>
              <c:f>кестелер!$N$168</c:f>
              <c:strCache>
                <c:ptCount val="1"/>
                <c:pt idx="0">
                  <c:v>Білмеймін</c:v>
                </c:pt>
              </c:strCache>
            </c:strRef>
          </c:tx>
          <c:spPr>
            <a:solidFill>
              <a:srgbClr val="CCFFFF"/>
            </a:solidFill>
            <a:ln w="12700">
              <a:solidFill>
                <a:srgbClr val="000000"/>
              </a:solidFill>
              <a:prstDash val="solid"/>
            </a:ln>
          </c:spPr>
          <c:invertIfNegative val="0"/>
          <c:dLbls>
            <c:dLbl>
              <c:idx val="0"/>
              <c:layout>
                <c:manualLayout>
                  <c:xMode val="edge"/>
                  <c:yMode val="edge"/>
                  <c:x val="0.15900890399208575"/>
                  <c:y val="0.63919712741107937"/>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B0F-4501-ACAB-F505AB98867A}"/>
                </c:ext>
              </c:extLst>
            </c:dLbl>
            <c:dLbl>
              <c:idx val="1"/>
              <c:layout>
                <c:manualLayout>
                  <c:xMode val="edge"/>
                  <c:yMode val="edge"/>
                  <c:x val="0.39273283516117569"/>
                  <c:y val="0.6340423118674415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B0F-4501-ACAB-F505AB98867A}"/>
                </c:ext>
              </c:extLst>
            </c:dLbl>
            <c:dLbl>
              <c:idx val="2"/>
              <c:layout>
                <c:manualLayout>
                  <c:xMode val="edge"/>
                  <c:yMode val="edge"/>
                  <c:x val="0.62070945654741905"/>
                  <c:y val="0.62888749632380381"/>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B0F-4501-ACAB-F505AB98867A}"/>
                </c:ext>
              </c:extLst>
            </c:dLbl>
            <c:dLbl>
              <c:idx val="3"/>
              <c:layout>
                <c:manualLayout>
                  <c:xMode val="edge"/>
                  <c:yMode val="edge"/>
                  <c:x val="0.84677030800604702"/>
                  <c:y val="0.61857786523652836"/>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B0F-4501-ACAB-F505AB98867A}"/>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кестелер!$Q$2:$T$2</c:f>
            </c:multiLvlStrRef>
          </c:cat>
          <c:val>
            <c:numRef>
              <c:f>Лист1!$C$168:$F$168</c:f>
              <c:numCache>
                <c:formatCode>0.0</c:formatCode>
                <c:ptCount val="4"/>
                <c:pt idx="0">
                  <c:v>4.9999999999997158E-2</c:v>
                </c:pt>
                <c:pt idx="1">
                  <c:v>0.31000000000000227</c:v>
                </c:pt>
                <c:pt idx="2">
                  <c:v>0.48000000000000398</c:v>
                </c:pt>
                <c:pt idx="3">
                  <c:v>0.46999999999999886</c:v>
                </c:pt>
              </c:numCache>
            </c:numRef>
          </c:val>
          <c:extLst>
            <c:ext xmlns:c16="http://schemas.microsoft.com/office/drawing/2014/chart" uri="{C3380CC4-5D6E-409C-BE32-E72D297353CC}">
              <c16:uniqueId val="{00000010-5B0F-4501-ACAB-F505AB98867A}"/>
            </c:ext>
          </c:extLst>
        </c:ser>
        <c:dLbls>
          <c:showLegendKey val="0"/>
          <c:showVal val="1"/>
          <c:showCatName val="0"/>
          <c:showSerName val="0"/>
          <c:showPercent val="0"/>
          <c:showBubbleSize val="0"/>
        </c:dLbls>
        <c:gapWidth val="150"/>
        <c:axId val="3"/>
        <c:axId val="4"/>
      </c:barChart>
      <c:lineChart>
        <c:grouping val="standard"/>
        <c:varyColors val="0"/>
        <c:ser>
          <c:idx val="4"/>
          <c:order val="4"/>
          <c:tx>
            <c:strRef>
              <c:f>'[4]Графики-Э'!#REF!</c:f>
              <c:strCache>
                <c:ptCount val="1"/>
                <c:pt idx="0">
                  <c:v>#ССЫЛКА!</c:v>
                </c:pt>
              </c:strCache>
            </c:strRef>
          </c:tx>
          <c:spPr>
            <a:ln w="12700">
              <a:solidFill>
                <a:srgbClr val="FFFFFF"/>
              </a:solidFill>
              <a:prstDash val="solid"/>
            </a:ln>
          </c:spPr>
          <c:marker>
            <c:symbol val="star"/>
            <c:size val="5"/>
            <c:spPr>
              <a:solidFill>
                <a:srgbClr val="FFFFFF"/>
              </a:solidFill>
              <a:ln>
                <a:solidFill>
                  <a:srgbClr val="FFFFFF"/>
                </a:solidFill>
                <a:prstDash val="solid"/>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кестелер!$Q$2:$T$2</c:f>
            </c:multiLvlStrRef>
          </c:cat>
          <c:val>
            <c:numRef>
              <c:f>'[4]Графики-Э'!$L$167:$O$167</c:f>
              <c:numCache>
                <c:formatCode>General</c:formatCode>
                <c:ptCount val="4"/>
              </c:numCache>
            </c:numRef>
          </c:val>
          <c:smooth val="0"/>
          <c:extLst>
            <c:ext xmlns:c16="http://schemas.microsoft.com/office/drawing/2014/chart" uri="{C3380CC4-5D6E-409C-BE32-E72D297353CC}">
              <c16:uniqueId val="{00000011-5B0F-4501-ACAB-F505AB98867A}"/>
            </c:ext>
          </c:extLst>
        </c:ser>
        <c:dLbls>
          <c:showLegendKey val="0"/>
          <c:showVal val="1"/>
          <c:showCatName val="0"/>
          <c:showSerName val="0"/>
          <c:showPercent val="0"/>
          <c:showBubbleSize val="0"/>
        </c:dLbls>
        <c:marker val="1"/>
        <c:smooth val="0"/>
        <c:axId val="3"/>
        <c:axId val="4"/>
      </c:lineChart>
      <c:catAx>
        <c:axId val="1194035103"/>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194035103"/>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scaling>
        <c:delete val="1"/>
        <c:axPos val="l"/>
        <c:numFmt formatCode="0.0" sourceLinked="1"/>
        <c:majorTickMark val="out"/>
        <c:minorTickMark val="none"/>
        <c:tickLblPos val="nextTo"/>
        <c:crossAx val="3"/>
        <c:crosses val="autoZero"/>
        <c:crossBetween val="between"/>
      </c:valAx>
      <c:spPr>
        <a:noFill/>
        <a:ln w="25400">
          <a:noFill/>
        </a:ln>
      </c:spPr>
    </c:plotArea>
    <c:legend>
      <c:legendPos val="r"/>
      <c:legendEntry>
        <c:idx val="4"/>
        <c:txPr>
          <a:bodyPr/>
          <a:lstStyle/>
          <a:p>
            <a:pPr>
              <a:defRPr sz="100" b="0" i="0" u="none" strike="noStrike" baseline="0">
                <a:solidFill>
                  <a:srgbClr val="000000"/>
                </a:solidFill>
                <a:latin typeface="Arial"/>
                <a:ea typeface="Arial"/>
                <a:cs typeface="Arial"/>
              </a:defRPr>
            </a:pPr>
            <a:endParaRPr lang="ru-KZ"/>
          </a:p>
        </c:txPr>
      </c:legendEntry>
      <c:layout>
        <c:manualLayout>
          <c:xMode val="edge"/>
          <c:yMode val="edge"/>
          <c:x val="5.1725788045618261E-2"/>
          <c:y val="0.81446085589476225"/>
          <c:w val="0.79121298010519792"/>
          <c:h val="0.15979928185276984"/>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 USD</a:t>
            </a:r>
          </a:p>
        </c:rich>
      </c:tx>
      <c:layout>
        <c:manualLayout>
          <c:xMode val="edge"/>
          <c:yMode val="edge"/>
          <c:x val="0.82520477798127312"/>
          <c:y val="5.4689286335045786E-2"/>
        </c:manualLayout>
      </c:layout>
      <c:overlay val="0"/>
      <c:spPr>
        <a:noFill/>
        <a:ln w="25400">
          <a:noFill/>
        </a:ln>
      </c:spPr>
    </c:title>
    <c:autoTitleDeleted val="0"/>
    <c:plotArea>
      <c:layout>
        <c:manualLayout>
          <c:layoutTarget val="inner"/>
          <c:xMode val="edge"/>
          <c:yMode val="edge"/>
          <c:x val="0.11538880370077126"/>
          <c:y val="0.20313163495874145"/>
          <c:w val="0.86366771254819685"/>
          <c:h val="0.6484586808298286"/>
        </c:manualLayout>
      </c:layout>
      <c:lineChart>
        <c:grouping val="standard"/>
        <c:varyColors val="0"/>
        <c:ser>
          <c:idx val="1"/>
          <c:order val="0"/>
          <c:tx>
            <c:strRef>
              <c:f>Лист1!$A$39</c:f>
              <c:strCache>
                <c:ptCount val="1"/>
                <c:pt idx="0">
                  <c:v>Диффузионный индекс*</c:v>
                </c:pt>
              </c:strCache>
            </c:strRef>
          </c:tx>
          <c:spPr>
            <a:ln w="25400">
              <a:solidFill>
                <a:srgbClr val="339966"/>
              </a:solidFill>
              <a:prstDash val="solid"/>
            </a:ln>
          </c:spPr>
          <c:marker>
            <c:symbol val="square"/>
            <c:size val="4"/>
            <c:spPr>
              <a:solidFill>
                <a:srgbClr val="339966"/>
              </a:solidFill>
              <a:ln>
                <a:solidFill>
                  <a:srgbClr val="339966"/>
                </a:solidFill>
                <a:prstDash val="solid"/>
              </a:ln>
            </c:spPr>
          </c:marker>
          <c:dLbls>
            <c:dLbl>
              <c:idx val="0"/>
              <c:layout>
                <c:manualLayout>
                  <c:xMode val="edge"/>
                  <c:yMode val="edge"/>
                  <c:x val="0.19581130324979365"/>
                  <c:y val="0.34376122839171641"/>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32-412B-BAAA-386F3E5C2CD4}"/>
                </c:ext>
              </c:extLst>
            </c:dLbl>
            <c:dLbl>
              <c:idx val="1"/>
              <c:layout>
                <c:manualLayout>
                  <c:xMode val="edge"/>
                  <c:yMode val="edge"/>
                  <c:x val="0.41959564982098635"/>
                  <c:y val="0.41407602510820385"/>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32-412B-BAAA-386F3E5C2CD4}"/>
                </c:ext>
              </c:extLst>
            </c:dLbl>
            <c:dLbl>
              <c:idx val="2"/>
              <c:layout>
                <c:manualLayout>
                  <c:xMode val="edge"/>
                  <c:yMode val="edge"/>
                  <c:x val="0.61540695307078008"/>
                  <c:y val="0.41407602510820385"/>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32-412B-BAAA-386F3E5C2CD4}"/>
                </c:ext>
              </c:extLst>
            </c:dLbl>
            <c:dLbl>
              <c:idx val="3"/>
              <c:layout>
                <c:manualLayout>
                  <c:xMode val="edge"/>
                  <c:yMode val="edge"/>
                  <c:x val="0.84968119088749727"/>
                  <c:y val="0.42188878029892463"/>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C32-412B-BAAA-386F3E5C2CD4}"/>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кестелер!$R$3:$U$3</c:f>
            </c:multiLvlStrRef>
          </c:cat>
          <c:val>
            <c:numRef>
              <c:f>Лист1!$C$39:$F$39</c:f>
              <c:numCache>
                <c:formatCode>0.00</c:formatCode>
                <c:ptCount val="4"/>
                <c:pt idx="0">
                  <c:v>51.275000000000006</c:v>
                </c:pt>
                <c:pt idx="1">
                  <c:v>49.67</c:v>
                </c:pt>
                <c:pt idx="2">
                  <c:v>49.375</c:v>
                </c:pt>
                <c:pt idx="3">
                  <c:v>49.594999999999999</c:v>
                </c:pt>
              </c:numCache>
            </c:numRef>
          </c:val>
          <c:smooth val="1"/>
          <c:extLst>
            <c:ext xmlns:c16="http://schemas.microsoft.com/office/drawing/2014/chart" uri="{C3380CC4-5D6E-409C-BE32-E72D297353CC}">
              <c16:uniqueId val="{00000004-2C32-412B-BAAA-386F3E5C2CD4}"/>
            </c:ext>
          </c:extLst>
        </c:ser>
        <c:dLbls>
          <c:showLegendKey val="0"/>
          <c:showVal val="0"/>
          <c:showCatName val="0"/>
          <c:showSerName val="0"/>
          <c:showPercent val="0"/>
          <c:showBubbleSize val="0"/>
        </c:dLbls>
        <c:marker val="1"/>
        <c:smooth val="0"/>
        <c:axId val="1194017503"/>
        <c:axId val="1"/>
      </c:lineChart>
      <c:catAx>
        <c:axId val="1194017503"/>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At val="50"/>
        <c:auto val="0"/>
        <c:lblAlgn val="ctr"/>
        <c:lblOffset val="100"/>
        <c:tickLblSkip val="1"/>
        <c:tickMarkSkip val="1"/>
        <c:noMultiLvlLbl val="0"/>
      </c:catAx>
      <c:valAx>
        <c:axId val="1"/>
        <c:scaling>
          <c:orientation val="minMax"/>
          <c:max val="60"/>
          <c:min val="45"/>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194017503"/>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Лист1!$A$31</c:f>
              <c:strCache>
                <c:ptCount val="1"/>
              </c:strCache>
            </c:strRef>
          </c:tx>
          <c:spPr>
            <a:solidFill>
              <a:srgbClr val="FFFFFF"/>
            </a:solidFill>
            <a:ln w="12700">
              <a:solidFill>
                <a:srgbClr val="FFFFFF"/>
              </a:solidFill>
              <a:prstDash val="solid"/>
            </a:ln>
          </c:spPr>
          <c:invertIfNegative val="0"/>
          <c:cat>
            <c:numRef>
              <c:f>Лист1!$A$32</c:f>
              <c:numCache>
                <c:formatCode>General</c:formatCode>
                <c:ptCount val="1"/>
              </c:numCache>
            </c:numRef>
          </c:cat>
          <c:val>
            <c:numRef>
              <c:f>Лист1!$A$32</c:f>
              <c:numCache>
                <c:formatCode>General</c:formatCode>
                <c:ptCount val="1"/>
              </c:numCache>
            </c:numRef>
          </c:val>
          <c:extLst>
            <c:ext xmlns:c16="http://schemas.microsoft.com/office/drawing/2014/chart" uri="{C3380CC4-5D6E-409C-BE32-E72D297353CC}">
              <c16:uniqueId val="{00000000-2ED3-4281-ACAD-2F455D49E7DE}"/>
            </c:ext>
          </c:extLst>
        </c:ser>
        <c:ser>
          <c:idx val="0"/>
          <c:order val="1"/>
          <c:tx>
            <c:strRef>
              <c:f>Лист1!$B$32</c:f>
              <c:strCache>
                <c:ptCount val="1"/>
              </c:strCache>
            </c:strRef>
          </c:tx>
          <c:spPr>
            <a:solidFill>
              <a:srgbClr val="FFFFFF"/>
            </a:solidFill>
            <a:ln w="12700">
              <a:solidFill>
                <a:srgbClr val="FFFFFF"/>
              </a:solidFill>
              <a:prstDash val="solid"/>
            </a:ln>
          </c:spPr>
          <c:invertIfNegative val="0"/>
          <c:cat>
            <c:numRef>
              <c:f>Лист1!$A$32</c:f>
              <c:numCache>
                <c:formatCode>General</c:formatCode>
                <c:ptCount val="1"/>
              </c:numCache>
            </c:numRef>
          </c:cat>
          <c:val>
            <c:numRef>
              <c:f>Лист1!$A$32</c:f>
              <c:numCache>
                <c:formatCode>General</c:formatCode>
                <c:ptCount val="1"/>
              </c:numCache>
            </c:numRef>
          </c:val>
          <c:extLst>
            <c:ext xmlns:c16="http://schemas.microsoft.com/office/drawing/2014/chart" uri="{C3380CC4-5D6E-409C-BE32-E72D297353CC}">
              <c16:uniqueId val="{00000001-2ED3-4281-ACAD-2F455D49E7DE}"/>
            </c:ext>
          </c:extLst>
        </c:ser>
        <c:ser>
          <c:idx val="4"/>
          <c:order val="2"/>
          <c:tx>
            <c:strRef>
              <c:f>Лист1!$C$32</c:f>
              <c:strCache>
                <c:ptCount val="1"/>
              </c:strCache>
            </c:strRef>
          </c:tx>
          <c:spPr>
            <a:solidFill>
              <a:srgbClr val="FFFFFF"/>
            </a:solidFill>
            <a:ln w="12700">
              <a:solidFill>
                <a:srgbClr val="FFFFFF"/>
              </a:solidFill>
              <a:prstDash val="solid"/>
            </a:ln>
          </c:spPr>
          <c:invertIfNegative val="0"/>
          <c:cat>
            <c:numRef>
              <c:f>Лист1!$A$32</c:f>
              <c:numCache>
                <c:formatCode>General</c:formatCode>
                <c:ptCount val="1"/>
              </c:numCache>
            </c:numRef>
          </c:cat>
          <c:val>
            <c:numRef>
              <c:f>Лист1!$A$32</c:f>
              <c:numCache>
                <c:formatCode>General</c:formatCode>
                <c:ptCount val="1"/>
              </c:numCache>
            </c:numRef>
          </c:val>
          <c:extLst>
            <c:ext xmlns:c16="http://schemas.microsoft.com/office/drawing/2014/chart" uri="{C3380CC4-5D6E-409C-BE32-E72D297353CC}">
              <c16:uniqueId val="{00000002-2ED3-4281-ACAD-2F455D49E7DE}"/>
            </c:ext>
          </c:extLst>
        </c:ser>
        <c:dLbls>
          <c:showLegendKey val="0"/>
          <c:showVal val="0"/>
          <c:showCatName val="0"/>
          <c:showSerName val="0"/>
          <c:showPercent val="0"/>
          <c:showBubbleSize val="0"/>
        </c:dLbls>
        <c:gapWidth val="150"/>
        <c:axId val="1194027903"/>
        <c:axId val="1"/>
      </c:barChart>
      <c:lineChart>
        <c:grouping val="standard"/>
        <c:varyColors val="0"/>
        <c:ser>
          <c:idx val="3"/>
          <c:order val="3"/>
          <c:tx>
            <c:strRef>
              <c:f>Лист1!$A$32</c:f>
              <c:strCache>
                <c:ptCount val="1"/>
              </c:strCache>
            </c:strRef>
          </c:tx>
          <c:spPr>
            <a:ln w="12700">
              <a:solidFill>
                <a:srgbClr val="FFFFFF"/>
              </a:solidFill>
              <a:prstDash val="solid"/>
            </a:ln>
          </c:spPr>
          <c:marker>
            <c:symbol val="x"/>
            <c:size val="3"/>
            <c:spPr>
              <a:solidFill>
                <a:srgbClr val="FFFFFF"/>
              </a:solidFill>
              <a:ln>
                <a:solidFill>
                  <a:srgbClr val="FFFFFF"/>
                </a:solidFill>
                <a:prstDash val="solid"/>
              </a:ln>
            </c:spPr>
          </c:marker>
          <c:cat>
            <c:numRef>
              <c:f>Лист1!$A$32</c:f>
              <c:numCache>
                <c:formatCode>General</c:formatCode>
                <c:ptCount val="1"/>
              </c:numCache>
            </c:numRef>
          </c:cat>
          <c:val>
            <c:numRef>
              <c:f>Лист1!$A$32</c:f>
              <c:numCache>
                <c:formatCode>General</c:formatCode>
                <c:ptCount val="1"/>
              </c:numCache>
            </c:numRef>
          </c:val>
          <c:smooth val="0"/>
          <c:extLst>
            <c:ext xmlns:c16="http://schemas.microsoft.com/office/drawing/2014/chart" uri="{C3380CC4-5D6E-409C-BE32-E72D297353CC}">
              <c16:uniqueId val="{00000003-2ED3-4281-ACAD-2F455D49E7DE}"/>
            </c:ext>
          </c:extLst>
        </c:ser>
        <c:dLbls>
          <c:showLegendKey val="0"/>
          <c:showVal val="0"/>
          <c:showCatName val="0"/>
          <c:showSerName val="0"/>
          <c:showPercent val="0"/>
          <c:showBubbleSize val="0"/>
        </c:dLbls>
        <c:marker val="1"/>
        <c:smooth val="0"/>
        <c:axId val="3"/>
        <c:axId val="4"/>
      </c:lineChart>
      <c:catAx>
        <c:axId val="1194027903"/>
        <c:scaling>
          <c:orientation val="minMax"/>
        </c:scaling>
        <c:delete val="1"/>
        <c:axPos val="b"/>
        <c:title>
          <c:tx>
            <c:rich>
              <a:bodyPr/>
              <a:lstStyle/>
              <a:p>
                <a:pPr>
                  <a:defRPr sz="800" b="0" i="0" u="none" strike="noStrike" baseline="0">
                    <a:solidFill>
                      <a:srgbClr val="000000"/>
                    </a:solidFill>
                    <a:latin typeface="Arial"/>
                    <a:ea typeface="Arial"/>
                    <a:cs typeface="Arial"/>
                  </a:defRPr>
                </a:pPr>
                <a:r>
                  <a:rPr lang="ru-RU"/>
                  <a:t>&gt; 50 -  нығаю; &lt; 50 - құнсыздану</a:t>
                </a:r>
              </a:p>
            </c:rich>
          </c:tx>
          <c:layout>
            <c:manualLayout>
              <c:xMode val="edge"/>
              <c:yMode val="edge"/>
              <c:x val="2.1277276654038418E-2"/>
              <c:y val="0.25000969606492357"/>
            </c:manualLayout>
          </c:layout>
          <c:overlay val="0"/>
          <c:spPr>
            <a:noFill/>
            <a:ln w="25400">
              <a:noFill/>
            </a:ln>
          </c:spPr>
        </c:title>
        <c:numFmt formatCode="General" sourceLinked="1"/>
        <c:majorTickMark val="out"/>
        <c:minorTickMark val="none"/>
        <c:tickLblPos val="nextTo"/>
        <c:crossAx val="1"/>
        <c:crosses val="autoZero"/>
        <c:auto val="0"/>
        <c:lblAlgn val="ctr"/>
        <c:lblOffset val="100"/>
        <c:noMultiLvlLbl val="0"/>
      </c:catAx>
      <c:valAx>
        <c:axId val="1"/>
        <c:scaling>
          <c:orientation val="minMax"/>
        </c:scaling>
        <c:delete val="1"/>
        <c:axPos val="l"/>
        <c:numFmt formatCode="General" sourceLinked="1"/>
        <c:majorTickMark val="out"/>
        <c:minorTickMark val="none"/>
        <c:tickLblPos val="nextTo"/>
        <c:crossAx val="119402790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25400">
          <a:noFill/>
        </a:ln>
      </c:spPr>
    </c:plotArea>
    <c:plotVisOnly val="1"/>
    <c:dispBlanksAs val="gap"/>
    <c:showDLblsOverMax val="0"/>
  </c:chart>
  <c:spPr>
    <a:solidFill>
      <a:srgbClr val="FFFFFF"/>
    </a:solidFill>
    <a:ln w="3175">
      <a:solidFill>
        <a:srgbClr val="FFFFFF"/>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EUR</a:t>
            </a:r>
          </a:p>
        </c:rich>
      </c:tx>
      <c:layout>
        <c:manualLayout>
          <c:xMode val="edge"/>
          <c:yMode val="edge"/>
          <c:x val="0.85087354159006123"/>
          <c:y val="5.4689286335045786E-2"/>
        </c:manualLayout>
      </c:layout>
      <c:overlay val="0"/>
      <c:spPr>
        <a:noFill/>
        <a:ln w="25400">
          <a:noFill/>
        </a:ln>
      </c:spPr>
    </c:title>
    <c:autoTitleDeleted val="0"/>
    <c:plotArea>
      <c:layout>
        <c:manualLayout>
          <c:layoutTarget val="inner"/>
          <c:xMode val="edge"/>
          <c:yMode val="edge"/>
          <c:x val="0.11525777057395253"/>
          <c:y val="0.1406295934329749"/>
          <c:w val="0.86782321373328974"/>
          <c:h val="0.66408419121127027"/>
        </c:manualLayout>
      </c:layout>
      <c:lineChart>
        <c:grouping val="standard"/>
        <c:varyColors val="0"/>
        <c:ser>
          <c:idx val="1"/>
          <c:order val="0"/>
          <c:tx>
            <c:strRef>
              <c:f>Лист1!$A$45</c:f>
              <c:strCache>
                <c:ptCount val="1"/>
                <c:pt idx="0">
                  <c:v>Диффузионный индекс*</c:v>
                </c:pt>
              </c:strCache>
            </c:strRef>
          </c:tx>
          <c:spPr>
            <a:ln w="25400">
              <a:solidFill>
                <a:srgbClr val="339966"/>
              </a:solidFill>
              <a:prstDash val="solid"/>
            </a:ln>
          </c:spPr>
          <c:marker>
            <c:symbol val="square"/>
            <c:size val="4"/>
            <c:spPr>
              <a:solidFill>
                <a:srgbClr val="339966"/>
              </a:solidFill>
              <a:ln>
                <a:solidFill>
                  <a:srgbClr val="339966"/>
                </a:solidFill>
                <a:prstDash val="solid"/>
              </a:ln>
            </c:spPr>
          </c:marker>
          <c:dLbls>
            <c:dLbl>
              <c:idx val="0"/>
              <c:layout>
                <c:manualLayout>
                  <c:xMode val="edge"/>
                  <c:yMode val="edge"/>
                  <c:x val="0.18644639357551146"/>
                  <c:y val="0.1875061245772998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6E1-42D5-B8FB-E53C44BB48C8}"/>
                </c:ext>
              </c:extLst>
            </c:dLbl>
            <c:dLbl>
              <c:idx val="1"/>
              <c:layout>
                <c:manualLayout>
                  <c:xMode val="edge"/>
                  <c:yMode val="edge"/>
                  <c:x val="0.43730154129529047"/>
                  <c:y val="0.25782092129378731"/>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6E1-42D5-B8FB-E53C44BB48C8}"/>
                </c:ext>
              </c:extLst>
            </c:dLbl>
            <c:dLbl>
              <c:idx val="2"/>
              <c:layout>
                <c:manualLayout>
                  <c:xMode val="edge"/>
                  <c:yMode val="edge"/>
                  <c:x val="0.64069760701403022"/>
                  <c:y val="0.42188878029892463"/>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6E1-42D5-B8FB-E53C44BB48C8}"/>
                </c:ext>
              </c:extLst>
            </c:dLbl>
            <c:dLbl>
              <c:idx val="3"/>
              <c:layout>
                <c:manualLayout>
                  <c:xMode val="edge"/>
                  <c:yMode val="edge"/>
                  <c:x val="0.86104334487599832"/>
                  <c:y val="0.35157398358243713"/>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6E1-42D5-B8FB-E53C44BB48C8}"/>
                </c:ext>
              </c:extLst>
            </c:dLbl>
            <c:dLbl>
              <c:idx val="4"/>
              <c:layout>
                <c:manualLayout>
                  <c:xMode val="edge"/>
                  <c:yMode val="edge"/>
                  <c:x val="0.76612518087391979"/>
                  <c:y val="0.46095255625252884"/>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6E1-42D5-B8FB-E53C44BB48C8}"/>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кестелер!$R$3:$U$3</c:f>
            </c:multiLvlStrRef>
          </c:cat>
          <c:val>
            <c:numRef>
              <c:f>Лист1!$C$45:$F$45</c:f>
              <c:numCache>
                <c:formatCode>0.00</c:formatCode>
                <c:ptCount val="4"/>
                <c:pt idx="0">
                  <c:v>53.23</c:v>
                </c:pt>
                <c:pt idx="1">
                  <c:v>51.715000000000003</c:v>
                </c:pt>
                <c:pt idx="2">
                  <c:v>48.870000000000005</c:v>
                </c:pt>
                <c:pt idx="3">
                  <c:v>50.05</c:v>
                </c:pt>
              </c:numCache>
            </c:numRef>
          </c:val>
          <c:smooth val="1"/>
          <c:extLst>
            <c:ext xmlns:c16="http://schemas.microsoft.com/office/drawing/2014/chart" uri="{C3380CC4-5D6E-409C-BE32-E72D297353CC}">
              <c16:uniqueId val="{00000005-76E1-42D5-B8FB-E53C44BB48C8}"/>
            </c:ext>
          </c:extLst>
        </c:ser>
        <c:dLbls>
          <c:showLegendKey val="0"/>
          <c:showVal val="0"/>
          <c:showCatName val="0"/>
          <c:showSerName val="0"/>
          <c:showPercent val="0"/>
          <c:showBubbleSize val="0"/>
        </c:dLbls>
        <c:marker val="1"/>
        <c:smooth val="0"/>
        <c:axId val="1194037903"/>
        <c:axId val="1"/>
      </c:lineChart>
      <c:catAx>
        <c:axId val="1194037903"/>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At val="50"/>
        <c:auto val="0"/>
        <c:lblAlgn val="ctr"/>
        <c:lblOffset val="100"/>
        <c:tickLblSkip val="1"/>
        <c:tickMarkSkip val="1"/>
        <c:noMultiLvlLbl val="0"/>
      </c:catAx>
      <c:valAx>
        <c:axId val="1"/>
        <c:scaling>
          <c:orientation val="minMax"/>
          <c:max val="60"/>
          <c:min val="45"/>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194037903"/>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RUB</a:t>
            </a:r>
          </a:p>
        </c:rich>
      </c:tx>
      <c:layout>
        <c:manualLayout>
          <c:xMode val="edge"/>
          <c:yMode val="edge"/>
          <c:x val="0.83453596280036202"/>
          <c:y val="5.4689286335045786E-2"/>
        </c:manualLayout>
      </c:layout>
      <c:overlay val="0"/>
      <c:spPr>
        <a:noFill/>
        <a:ln w="25400">
          <a:noFill/>
        </a:ln>
      </c:spPr>
    </c:title>
    <c:autoTitleDeleted val="0"/>
    <c:plotArea>
      <c:layout>
        <c:manualLayout>
          <c:layoutTarget val="inner"/>
          <c:xMode val="edge"/>
          <c:yMode val="edge"/>
          <c:x val="0.116201210010177"/>
          <c:y val="0.21875714534018315"/>
          <c:w val="0.85918470431767213"/>
          <c:h val="0.6093949048762245"/>
        </c:manualLayout>
      </c:layout>
      <c:lineChart>
        <c:grouping val="standard"/>
        <c:varyColors val="0"/>
        <c:ser>
          <c:idx val="1"/>
          <c:order val="0"/>
          <c:tx>
            <c:strRef>
              <c:f>Лист1!$A$51</c:f>
              <c:strCache>
                <c:ptCount val="1"/>
                <c:pt idx="0">
                  <c:v>Диффузионный индекс*</c:v>
                </c:pt>
              </c:strCache>
            </c:strRef>
          </c:tx>
          <c:spPr>
            <a:ln w="25400">
              <a:solidFill>
                <a:srgbClr val="339966"/>
              </a:solidFill>
              <a:prstDash val="solid"/>
            </a:ln>
          </c:spPr>
          <c:marker>
            <c:symbol val="square"/>
            <c:size val="4"/>
            <c:spPr>
              <a:solidFill>
                <a:srgbClr val="339966"/>
              </a:solidFill>
              <a:ln>
                <a:solidFill>
                  <a:srgbClr val="339966"/>
                </a:solidFill>
                <a:prstDash val="solid"/>
              </a:ln>
            </c:spPr>
          </c:marker>
          <c:dLbls>
            <c:dLbl>
              <c:idx val="0"/>
              <c:layout>
                <c:manualLayout>
                  <c:xMode val="edge"/>
                  <c:yMode val="edge"/>
                  <c:x val="0.14789244910386162"/>
                  <c:y val="0.2734464316752289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BEC-44AB-93C9-9FEDA5E5BF68}"/>
                </c:ext>
              </c:extLst>
            </c:dLbl>
            <c:dLbl>
              <c:idx val="1"/>
              <c:layout>
                <c:manualLayout>
                  <c:xMode val="edge"/>
                  <c:yMode val="edge"/>
                  <c:x val="0.37325237154784124"/>
                  <c:y val="0.3593867387731580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BEC-44AB-93C9-9FEDA5E5BF68}"/>
                </c:ext>
              </c:extLst>
            </c:dLbl>
            <c:dLbl>
              <c:idx val="2"/>
              <c:layout>
                <c:manualLayout>
                  <c:xMode val="edge"/>
                  <c:yMode val="edge"/>
                  <c:x val="0.6091760403563824"/>
                  <c:y val="0.43751429068036629"/>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BEC-44AB-93C9-9FEDA5E5BF68}"/>
                </c:ext>
              </c:extLst>
            </c:dLbl>
            <c:dLbl>
              <c:idx val="3"/>
              <c:layout>
                <c:manualLayout>
                  <c:xMode val="edge"/>
                  <c:yMode val="edge"/>
                  <c:x val="0.82749346522398748"/>
                  <c:y val="0.42188878029892463"/>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BEC-44AB-93C9-9FEDA5E5BF68}"/>
                </c:ext>
              </c:extLst>
            </c:dLbl>
            <c:dLbl>
              <c:idx val="4"/>
              <c:layout>
                <c:manualLayout>
                  <c:xMode val="edge"/>
                  <c:yMode val="edge"/>
                  <c:x val="0.78875972855392851"/>
                  <c:y val="0.50782908739685373"/>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BEC-44AB-93C9-9FEDA5E5BF68}"/>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кестелер!$R$3:$U$3</c:f>
            </c:multiLvlStrRef>
          </c:cat>
          <c:val>
            <c:numRef>
              <c:f>Лист1!$C$51:$F$51</c:f>
              <c:numCache>
                <c:formatCode>0.00</c:formatCode>
                <c:ptCount val="4"/>
                <c:pt idx="0">
                  <c:v>52.019999999999996</c:v>
                </c:pt>
                <c:pt idx="1">
                  <c:v>49.975000000000001</c:v>
                </c:pt>
                <c:pt idx="2">
                  <c:v>48.295000000000002</c:v>
                </c:pt>
                <c:pt idx="3">
                  <c:v>49.419999999999995</c:v>
                </c:pt>
              </c:numCache>
            </c:numRef>
          </c:val>
          <c:smooth val="1"/>
          <c:extLst>
            <c:ext xmlns:c16="http://schemas.microsoft.com/office/drawing/2014/chart" uri="{C3380CC4-5D6E-409C-BE32-E72D297353CC}">
              <c16:uniqueId val="{00000005-6BEC-44AB-93C9-9FEDA5E5BF68}"/>
            </c:ext>
          </c:extLst>
        </c:ser>
        <c:dLbls>
          <c:showLegendKey val="0"/>
          <c:showVal val="0"/>
          <c:showCatName val="0"/>
          <c:showSerName val="0"/>
          <c:showPercent val="0"/>
          <c:showBubbleSize val="0"/>
        </c:dLbls>
        <c:marker val="1"/>
        <c:smooth val="0"/>
        <c:axId val="1194026703"/>
        <c:axId val="1"/>
      </c:lineChart>
      <c:catAx>
        <c:axId val="1194026703"/>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At val="50"/>
        <c:auto val="0"/>
        <c:lblAlgn val="ctr"/>
        <c:lblOffset val="100"/>
        <c:tickLblSkip val="1"/>
        <c:tickMarkSkip val="1"/>
        <c:noMultiLvlLbl val="0"/>
      </c:catAx>
      <c:valAx>
        <c:axId val="1"/>
        <c:scaling>
          <c:orientation val="minMax"/>
          <c:max val="60"/>
          <c:min val="45"/>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194026703"/>
        <c:crosses val="autoZero"/>
        <c:crossBetween val="between"/>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67709948157342"/>
          <c:y val="7.9169171642160668E-2"/>
          <c:w val="0.85554210572981315"/>
          <c:h val="0.68335495522707101"/>
        </c:manualLayout>
      </c:layout>
      <c:barChart>
        <c:barDir val="col"/>
        <c:grouping val="stacked"/>
        <c:varyColors val="0"/>
        <c:ser>
          <c:idx val="1"/>
          <c:order val="0"/>
          <c:tx>
            <c:strRef>
              <c:f>кестелер!$N$136</c:f>
              <c:strCache>
                <c:ptCount val="1"/>
                <c:pt idx="0">
                  <c:v>Басқалар</c:v>
                </c:pt>
              </c:strCache>
            </c:strRef>
          </c:tx>
          <c:spPr>
            <a:gradFill rotWithShape="0">
              <a:gsLst>
                <a:gs pos="0">
                  <a:srgbClr xmlns:mc="http://schemas.openxmlformats.org/markup-compatibility/2006" xmlns:a14="http://schemas.microsoft.com/office/drawing/2010/main" val="007676" mc:Ignorable="a14" a14:legacySpreadsheetColorIndex="15">
                    <a:gamma/>
                    <a:shade val="46275"/>
                    <a:invGamma/>
                  </a:srgbClr>
                </a:gs>
                <a:gs pos="50000">
                  <a:srgbClr xmlns:mc="http://schemas.openxmlformats.org/markup-compatibility/2006" xmlns:a14="http://schemas.microsoft.com/office/drawing/2010/main" val="00FFFF" mc:Ignorable="a14" a14:legacySpreadsheetColorIndex="15"/>
                </a:gs>
                <a:gs pos="100000">
                  <a:srgbClr xmlns:mc="http://schemas.openxmlformats.org/markup-compatibility/2006" xmlns:a14="http://schemas.microsoft.com/office/drawing/2010/main" val="007676" mc:Ignorable="a14" a14:legacySpreadsheetColorIndex="15">
                    <a:gamma/>
                    <a:shade val="46275"/>
                    <a:invGamma/>
                  </a:srgbClr>
                </a:gs>
              </a:gsLst>
              <a:lin ang="0" scaled="1"/>
            </a:gradFill>
            <a:ln w="12700">
              <a:solidFill>
                <a:srgbClr val="000000"/>
              </a:solidFill>
              <a:prstDash val="solid"/>
            </a:ln>
          </c:spPr>
          <c:invertIfNegative val="0"/>
          <c:dLbls>
            <c:dLbl>
              <c:idx val="0"/>
              <c:layout>
                <c:manualLayout>
                  <c:xMode val="edge"/>
                  <c:yMode val="edge"/>
                  <c:x val="0.19772528665755681"/>
                  <c:y val="0.65418736567469604"/>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873-451F-A03D-DDB0188613D1}"/>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кестелер!$Q$2:$T$2</c:f>
            </c:multiLvlStrRef>
          </c:cat>
          <c:val>
            <c:numRef>
              <c:f>Лист1!$B$139:$E$139</c:f>
              <c:numCache>
                <c:formatCode>0.0</c:formatCode>
                <c:ptCount val="4"/>
                <c:pt idx="0">
                  <c:v>10.566037735849058</c:v>
                </c:pt>
                <c:pt idx="1">
                  <c:v>10.364321608040202</c:v>
                </c:pt>
                <c:pt idx="2">
                  <c:v>10.216718266253871</c:v>
                </c:pt>
                <c:pt idx="3">
                  <c:v>9.9759615384615383</c:v>
                </c:pt>
              </c:numCache>
            </c:numRef>
          </c:val>
          <c:extLst>
            <c:ext xmlns:c16="http://schemas.microsoft.com/office/drawing/2014/chart" uri="{C3380CC4-5D6E-409C-BE32-E72D297353CC}">
              <c16:uniqueId val="{00000001-0873-451F-A03D-DDB0188613D1}"/>
            </c:ext>
          </c:extLst>
        </c:ser>
        <c:ser>
          <c:idx val="0"/>
          <c:order val="1"/>
          <c:tx>
            <c:strRef>
              <c:f>кестелер!$N$131</c:f>
              <c:strCache>
                <c:ptCount val="1"/>
                <c:pt idx="0">
                  <c:v>Құрылыс</c:v>
                </c:pt>
              </c:strCache>
            </c:strRef>
          </c:tx>
          <c:spPr>
            <a:pattFill prst="solidDmnd">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00CCFF" mc:Ignorable="a14" a14:legacySpreadsheetColorIndex="40"/>
              </a:bgClr>
            </a:pattFill>
            <a:ln w="12700">
              <a:solidFill>
                <a:srgbClr val="000000"/>
              </a:solidFill>
              <a:prstDash val="solid"/>
            </a:ln>
          </c:spPr>
          <c:invertIfNegative val="0"/>
          <c:dLbls>
            <c:dLbl>
              <c:idx val="0"/>
              <c:layout>
                <c:manualLayout>
                  <c:xMode val="edge"/>
                  <c:yMode val="edge"/>
                  <c:x val="0.20533010537515514"/>
                  <c:y val="0.5458506044801604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873-451F-A03D-DDB0188613D1}"/>
                </c:ext>
              </c:extLst>
            </c:dLbl>
            <c:dLbl>
              <c:idx val="1"/>
              <c:layout>
                <c:manualLayout>
                  <c:xMode val="edge"/>
                  <c:yMode val="edge"/>
                  <c:x val="0.41826502946790861"/>
                  <c:y val="0.55418420149512471"/>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873-451F-A03D-DDB0188613D1}"/>
                </c:ext>
              </c:extLst>
            </c:dLbl>
            <c:dLbl>
              <c:idx val="2"/>
              <c:layout>
                <c:manualLayout>
                  <c:xMode val="edge"/>
                  <c:yMode val="edge"/>
                  <c:x val="0.63310115824006175"/>
                  <c:y val="0.55418420149512471"/>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873-451F-A03D-DDB0188613D1}"/>
                </c:ext>
              </c:extLst>
            </c:dLbl>
            <c:dLbl>
              <c:idx val="3"/>
              <c:layout>
                <c:manualLayout>
                  <c:xMode val="edge"/>
                  <c:yMode val="edge"/>
                  <c:x val="0.8479372870122146"/>
                  <c:y val="0.55001740298764246"/>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873-451F-A03D-DDB0188613D1}"/>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кестелер!$Q$2:$T$2</c:f>
            </c:multiLvlStrRef>
          </c:cat>
          <c:val>
            <c:numRef>
              <c:f>Лист1!$B$131:$E$131</c:f>
              <c:numCache>
                <c:formatCode>0.0</c:formatCode>
                <c:ptCount val="4"/>
                <c:pt idx="0">
                  <c:v>7.9874213836477983</c:v>
                </c:pt>
                <c:pt idx="1">
                  <c:v>8.291457286432161</c:v>
                </c:pt>
                <c:pt idx="2">
                  <c:v>8.6068111455108358</c:v>
                </c:pt>
                <c:pt idx="3">
                  <c:v>8.2331730769230766</c:v>
                </c:pt>
              </c:numCache>
            </c:numRef>
          </c:val>
          <c:extLst>
            <c:ext xmlns:c16="http://schemas.microsoft.com/office/drawing/2014/chart" uri="{C3380CC4-5D6E-409C-BE32-E72D297353CC}">
              <c16:uniqueId val="{00000006-0873-451F-A03D-DDB0188613D1}"/>
            </c:ext>
          </c:extLst>
        </c:ser>
        <c:ser>
          <c:idx val="5"/>
          <c:order val="2"/>
          <c:tx>
            <c:strRef>
              <c:f>кестелер!$N$132</c:f>
              <c:strCache>
                <c:ptCount val="1"/>
                <c:pt idx="0">
                  <c:v>Сауда; және жөндеу қызметтері</c:v>
                </c:pt>
              </c:strCache>
            </c:strRef>
          </c:tx>
          <c:spPr>
            <a:pattFill prst="pct90">
              <a:fgClr>
                <a:srgbClr xmlns:mc="http://schemas.openxmlformats.org/markup-compatibility/2006" xmlns:a14="http://schemas.microsoft.com/office/drawing/2010/main" val="FF8080" mc:Ignorable="a14" a14:legacySpreadsheetColorIndex="29"/>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Mode val="edge"/>
                  <c:yMode val="edge"/>
                  <c:x val="0.27377347383354017"/>
                  <c:y val="0.42918024627066048"/>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873-451F-A03D-DDB0188613D1}"/>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кестелер!$Q$2:$T$2</c:f>
            </c:multiLvlStrRef>
          </c:cat>
          <c:val>
            <c:numRef>
              <c:f>Лист1!$B$132:$E$132</c:f>
              <c:numCache>
                <c:formatCode>0.0</c:formatCode>
                <c:ptCount val="4"/>
                <c:pt idx="0">
                  <c:v>8.4905660377358494</c:v>
                </c:pt>
                <c:pt idx="1">
                  <c:v>8.9195979899497484</c:v>
                </c:pt>
                <c:pt idx="2">
                  <c:v>8.9783281733746136</c:v>
                </c:pt>
                <c:pt idx="3">
                  <c:v>8.6538461538461533</c:v>
                </c:pt>
              </c:numCache>
            </c:numRef>
          </c:val>
          <c:extLst>
            <c:ext xmlns:c16="http://schemas.microsoft.com/office/drawing/2014/chart" uri="{C3380CC4-5D6E-409C-BE32-E72D297353CC}">
              <c16:uniqueId val="{00000008-0873-451F-A03D-DDB0188613D1}"/>
            </c:ext>
          </c:extLst>
        </c:ser>
        <c:ser>
          <c:idx val="6"/>
          <c:order val="3"/>
          <c:tx>
            <c:strRef>
              <c:f>кестелер!$N$138</c:f>
              <c:strCache>
                <c:ptCount val="1"/>
                <c:pt idx="0">
                  <c:v>Өнеркәсіп</c:v>
                </c:pt>
              </c:strCache>
            </c:strRef>
          </c:tx>
          <c:spPr>
            <a:pattFill prst="openDmnd">
              <a:fgClr>
                <a:srgbClr xmlns:mc="http://schemas.openxmlformats.org/markup-compatibility/2006" xmlns:a14="http://schemas.microsoft.com/office/drawing/2010/main" val="33CCCC" mc:Ignorable="a14" a14:legacySpreadsheetColorIndex="49"/>
              </a:fgClr>
              <a:bgClr>
                <a:srgbClr xmlns:mc="http://schemas.openxmlformats.org/markup-compatibility/2006" xmlns:a14="http://schemas.microsoft.com/office/drawing/2010/main" val="FFFF00" mc:Ignorable="a14" a14:legacySpreadsheetColorIndex="13"/>
              </a:bgClr>
            </a:pattFill>
            <a:ln w="12700">
              <a:solidFill>
                <a:srgbClr val="000000"/>
              </a:solidFill>
              <a:prstDash val="solid"/>
            </a:ln>
          </c:spPr>
          <c:invertIfNegative val="0"/>
          <c:dLbls>
            <c:dLbl>
              <c:idx val="0"/>
              <c:layout>
                <c:manualLayout>
                  <c:xMode val="edge"/>
                  <c:yMode val="edge"/>
                  <c:x val="0.19772528665755681"/>
                  <c:y val="0.2875090970162677"/>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873-451F-A03D-DDB0188613D1}"/>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кестелер!$Q$2:$T$2</c:f>
            </c:multiLvlStrRef>
          </c:cat>
          <c:val>
            <c:numRef>
              <c:f>Лист1!$B$138:$E$138</c:f>
              <c:numCache>
                <c:formatCode>0.0</c:formatCode>
                <c:ptCount val="4"/>
                <c:pt idx="0">
                  <c:v>20.440251572327043</c:v>
                </c:pt>
                <c:pt idx="1">
                  <c:v>20.540201005025125</c:v>
                </c:pt>
                <c:pt idx="2">
                  <c:v>20.309597523219814</c:v>
                </c:pt>
                <c:pt idx="3">
                  <c:v>20.01201923076923</c:v>
                </c:pt>
              </c:numCache>
            </c:numRef>
          </c:val>
          <c:extLst>
            <c:ext xmlns:c16="http://schemas.microsoft.com/office/drawing/2014/chart" uri="{C3380CC4-5D6E-409C-BE32-E72D297353CC}">
              <c16:uniqueId val="{0000000A-0873-451F-A03D-DDB0188613D1}"/>
            </c:ext>
          </c:extLst>
        </c:ser>
        <c:dLbls>
          <c:showLegendKey val="0"/>
          <c:showVal val="1"/>
          <c:showCatName val="0"/>
          <c:showSerName val="0"/>
          <c:showPercent val="0"/>
          <c:showBubbleSize val="0"/>
        </c:dLbls>
        <c:gapWidth val="150"/>
        <c:overlap val="100"/>
        <c:axId val="1194027103"/>
        <c:axId val="1"/>
      </c:barChart>
      <c:lineChart>
        <c:grouping val="standard"/>
        <c:varyColors val="0"/>
        <c:ser>
          <c:idx val="2"/>
          <c:order val="4"/>
          <c:tx>
            <c:strRef>
              <c:f>кестелер!$N$137</c:f>
              <c:strCache>
                <c:ptCount val="1"/>
                <c:pt idx="0">
                  <c:v>Берешегі бар кәсіпорындар </c:v>
                </c:pt>
              </c:strCache>
            </c:strRef>
          </c:tx>
          <c:spPr>
            <a:ln w="12700">
              <a:solidFill>
                <a:srgbClr val="000080"/>
              </a:solidFill>
              <a:prstDash val="solid"/>
            </a:ln>
          </c:spPr>
          <c:marker>
            <c:symbol val="triangle"/>
            <c:size val="5"/>
            <c:spPr>
              <a:solidFill>
                <a:srgbClr val="FFFF00"/>
              </a:solidFill>
              <a:ln>
                <a:solidFill>
                  <a:srgbClr val="333399"/>
                </a:solidFill>
                <a:prstDash val="solid"/>
              </a:ln>
            </c:spPr>
          </c:marker>
          <c:dLbls>
            <c:dLbl>
              <c:idx val="0"/>
              <c:layout>
                <c:manualLayout>
                  <c:xMode val="edge"/>
                  <c:yMode val="edge"/>
                  <c:x val="0.18821926326055891"/>
                  <c:y val="9.5836365672089224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873-451F-A03D-DDB0188613D1}"/>
                </c:ext>
              </c:extLst>
            </c:dLbl>
            <c:dLbl>
              <c:idx val="1"/>
              <c:layout>
                <c:manualLayout>
                  <c:xMode val="edge"/>
                  <c:yMode val="edge"/>
                  <c:x val="0.41256141542970987"/>
                  <c:y val="9.1669567164607071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873-451F-A03D-DDB0188613D1}"/>
                </c:ext>
              </c:extLst>
            </c:dLbl>
            <c:dLbl>
              <c:idx val="2"/>
              <c:layout>
                <c:manualLayout>
                  <c:xMode val="edge"/>
                  <c:yMode val="edge"/>
                  <c:x val="0.6159903161254654"/>
                  <c:y val="9.1669567164607071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873-451F-A03D-DDB0188613D1}"/>
                </c:ext>
              </c:extLst>
            </c:dLbl>
            <c:dLbl>
              <c:idx val="3"/>
              <c:layout>
                <c:manualLayout>
                  <c:xMode val="edge"/>
                  <c:yMode val="edge"/>
                  <c:x val="0.83653005893581722"/>
                  <c:y val="0.1041699626870535"/>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873-451F-A03D-DDB0188613D1}"/>
                </c:ext>
              </c:extLst>
            </c:dLbl>
            <c:dLbl>
              <c:idx val="4"/>
              <c:layout>
                <c:manualLayout>
                  <c:xMode val="edge"/>
                  <c:yMode val="edge"/>
                  <c:x val="0.87455415252380897"/>
                  <c:y val="0.6708545597046246"/>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873-451F-A03D-DDB0188613D1}"/>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Лист1!$B$137:$E$137</c:f>
              <c:numCache>
                <c:formatCode>0.0</c:formatCode>
                <c:ptCount val="4"/>
                <c:pt idx="0">
                  <c:v>47.484276729559745</c:v>
                </c:pt>
                <c:pt idx="1">
                  <c:v>48.115577889447238</c:v>
                </c:pt>
                <c:pt idx="2">
                  <c:v>48.111455108359138</c:v>
                </c:pt>
                <c:pt idx="3">
                  <c:v>46.875</c:v>
                </c:pt>
              </c:numCache>
            </c:numRef>
          </c:val>
          <c:smooth val="0"/>
          <c:extLst>
            <c:ext xmlns:c16="http://schemas.microsoft.com/office/drawing/2014/chart" uri="{C3380CC4-5D6E-409C-BE32-E72D297353CC}">
              <c16:uniqueId val="{00000010-0873-451F-A03D-DDB0188613D1}"/>
            </c:ext>
          </c:extLst>
        </c:ser>
        <c:dLbls>
          <c:showLegendKey val="0"/>
          <c:showVal val="1"/>
          <c:showCatName val="0"/>
          <c:showSerName val="0"/>
          <c:showPercent val="0"/>
          <c:showBubbleSize val="0"/>
        </c:dLbls>
        <c:marker val="1"/>
        <c:smooth val="0"/>
        <c:axId val="3"/>
        <c:axId val="4"/>
      </c:lineChart>
      <c:catAx>
        <c:axId val="1194027103"/>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900" b="0" i="0" u="none" strike="noStrike" baseline="0">
                    <a:solidFill>
                      <a:srgbClr val="000000"/>
                    </a:solidFill>
                    <a:latin typeface="Arial"/>
                    <a:ea typeface="Arial"/>
                    <a:cs typeface="Arial"/>
                  </a:defRPr>
                </a:pPr>
                <a:r>
                  <a:rPr lang="ru-RU"/>
                  <a:t>жауаптар % -ы</a:t>
                </a:r>
              </a:p>
            </c:rich>
          </c:tx>
          <c:layout>
            <c:manualLayout>
              <c:xMode val="edge"/>
              <c:yMode val="edge"/>
              <c:x val="1.3308432755797094E-2"/>
              <c:y val="0.2125067238815891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194027103"/>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0.0" sourceLinked="1"/>
        <c:majorTickMark val="out"/>
        <c:minorTickMark val="none"/>
        <c:tickLblPos val="nextTo"/>
        <c:crossAx val="3"/>
        <c:crosses val="max"/>
        <c:crossBetween val="between"/>
      </c:valAx>
      <c:spPr>
        <a:noFill/>
        <a:ln w="25400">
          <a:noFill/>
        </a:ln>
      </c:spPr>
    </c:plotArea>
    <c:legend>
      <c:legendPos val="b"/>
      <c:layout>
        <c:manualLayout>
          <c:xMode val="edge"/>
          <c:yMode val="edge"/>
          <c:x val="2.4715660832194602E-2"/>
          <c:y val="0.80002531343657091"/>
          <c:w val="0.96391077245558943"/>
          <c:h val="0.17917233582173203"/>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кестелер!#REF!</c:f>
              <c:strCache>
                <c:ptCount val="1"/>
                <c:pt idx="0">
                  <c:v>#ССЫЛКА!</c:v>
                </c:pt>
              </c:strCache>
            </c:strRef>
          </c:tx>
          <c:spPr>
            <a:gradFill rotWithShape="0">
              <a:gsLst>
                <a:gs pos="0">
                  <a:srgbClr xmlns:mc="http://schemas.openxmlformats.org/markup-compatibility/2006" xmlns:a14="http://schemas.microsoft.com/office/drawing/2010/main" val="C34E00" mc:Ignorable="a14" a14:legacySpreadsheetColorIndex="53">
                    <a:gamma/>
                    <a:shade val="76471"/>
                    <a:invGamma/>
                  </a:srgbClr>
                </a:gs>
                <a:gs pos="50000">
                  <a:srgbClr xmlns:mc="http://schemas.openxmlformats.org/markup-compatibility/2006" xmlns:a14="http://schemas.microsoft.com/office/drawing/2010/main" val="FF6600" mc:Ignorable="a14" a14:legacySpreadsheetColorIndex="53"/>
                </a:gs>
                <a:gs pos="100000">
                  <a:srgbClr xmlns:mc="http://schemas.openxmlformats.org/markup-compatibility/2006" xmlns:a14="http://schemas.microsoft.com/office/drawing/2010/main" val="C34E00" mc:Ignorable="a14" a14:legacySpreadsheetColorIndex="53">
                    <a:gamma/>
                    <a:shade val="76471"/>
                    <a:invGamma/>
                  </a:srgbClr>
                </a:gs>
              </a:gsLst>
              <a:lin ang="0" scaled="1"/>
            </a:gradFill>
            <a:ln w="12700">
              <a:solidFill>
                <a:srgbClr val="000000"/>
              </a:solidFill>
              <a:prstDash val="solid"/>
            </a:ln>
          </c:spPr>
          <c:invertIfNegative val="0"/>
          <c:dLbls>
            <c:dLbl>
              <c:idx val="5"/>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57E-477E-A417-CB173A9E494D}"/>
                </c:ext>
              </c:extLst>
            </c:dLbl>
            <c:dLbl>
              <c:idx val="11"/>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57E-477E-A417-CB173A9E494D}"/>
                </c:ext>
              </c:extLst>
            </c:dLbl>
            <c:dLbl>
              <c:idx val="12"/>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57E-477E-A417-CB173A9E494D}"/>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кестелер!#REF!</c:f>
              <c:numCache>
                <c:formatCode>General</c:formatCode>
                <c:ptCount val="1"/>
                <c:pt idx="0">
                  <c:v>1</c:v>
                </c:pt>
              </c:numCache>
            </c:numRef>
          </c:cat>
          <c:val>
            <c:numRef>
              <c:f>кестелер!#REF!</c:f>
              <c:numCache>
                <c:formatCode>General</c:formatCode>
                <c:ptCount val="1"/>
                <c:pt idx="0">
                  <c:v>1</c:v>
                </c:pt>
              </c:numCache>
            </c:numRef>
          </c:val>
          <c:extLst>
            <c:ext xmlns:c16="http://schemas.microsoft.com/office/drawing/2014/chart" uri="{C3380CC4-5D6E-409C-BE32-E72D297353CC}">
              <c16:uniqueId val="{00000003-E57E-477E-A417-CB173A9E494D}"/>
            </c:ext>
          </c:extLst>
        </c:ser>
        <c:dLbls>
          <c:showLegendKey val="0"/>
          <c:showVal val="0"/>
          <c:showCatName val="0"/>
          <c:showSerName val="0"/>
          <c:showPercent val="0"/>
          <c:showBubbleSize val="0"/>
        </c:dLbls>
        <c:gapWidth val="150"/>
        <c:axId val="1194027503"/>
        <c:axId val="1"/>
      </c:barChart>
      <c:lineChart>
        <c:grouping val="standard"/>
        <c:varyColors val="0"/>
        <c:ser>
          <c:idx val="2"/>
          <c:order val="1"/>
          <c:tx>
            <c:strRef>
              <c:f>кестелер!#REF!</c:f>
              <c:strCache>
                <c:ptCount val="1"/>
                <c:pt idx="0">
                  <c:v>#ССЫЛКА!</c:v>
                </c:pt>
              </c:strCache>
            </c:strRef>
          </c:tx>
          <c:spPr>
            <a:ln w="25400">
              <a:solidFill>
                <a:srgbClr val="008000"/>
              </a:solidFill>
              <a:prstDash val="solid"/>
            </a:ln>
          </c:spPr>
          <c:marker>
            <c:symbol val="circle"/>
            <c:size val="6"/>
            <c:spPr>
              <a:solidFill>
                <a:srgbClr val="008000"/>
              </a:solidFill>
              <a:ln>
                <a:solidFill>
                  <a:srgbClr val="008000"/>
                </a:solidFill>
                <a:prstDash val="solid"/>
              </a:ln>
            </c:spPr>
          </c:marker>
          <c:val>
            <c:numRef>
              <c:f>кестелер!#REF!</c:f>
              <c:numCache>
                <c:formatCode>General</c:formatCode>
                <c:ptCount val="1"/>
                <c:pt idx="0">
                  <c:v>1</c:v>
                </c:pt>
              </c:numCache>
            </c:numRef>
          </c:val>
          <c:smooth val="0"/>
          <c:extLst>
            <c:ext xmlns:c16="http://schemas.microsoft.com/office/drawing/2014/chart" uri="{C3380CC4-5D6E-409C-BE32-E72D297353CC}">
              <c16:uniqueId val="{00000004-E57E-477E-A417-CB173A9E494D}"/>
            </c:ext>
          </c:extLst>
        </c:ser>
        <c:dLbls>
          <c:showLegendKey val="0"/>
          <c:showVal val="0"/>
          <c:showCatName val="0"/>
          <c:showSerName val="0"/>
          <c:showPercent val="0"/>
          <c:showBubbleSize val="0"/>
        </c:dLbls>
        <c:marker val="1"/>
        <c:smooth val="0"/>
        <c:axId val="3"/>
        <c:axId val="4"/>
      </c:lineChart>
      <c:catAx>
        <c:axId val="1194027503"/>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in val="50"/>
        </c:scaling>
        <c:delete val="0"/>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rial"/>
                    <a:ea typeface="Arial"/>
                    <a:cs typeface="Arial"/>
                  </a:defRPr>
                </a:pPr>
                <a:r>
                  <a:rPr lang="ru-KZ"/>
                  <a:t>%</a:t>
                </a:r>
              </a:p>
            </c:rich>
          </c:tx>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194027503"/>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10"/>
        </c:scaling>
        <c:delete val="0"/>
        <c:axPos val="r"/>
        <c:title>
          <c:tx>
            <c:rich>
              <a:bodyPr/>
              <a:lstStyle/>
              <a:p>
                <a:pPr>
                  <a:defRPr sz="1000" b="1" i="0" u="none" strike="noStrike" baseline="0">
                    <a:solidFill>
                      <a:srgbClr val="000000"/>
                    </a:solidFill>
                    <a:latin typeface="Arial"/>
                    <a:ea typeface="Arial"/>
                    <a:cs typeface="Arial"/>
                  </a:defRPr>
                </a:pPr>
                <a:r>
                  <a:rPr lang="ru-KZ"/>
                  <a:t>%</a:t>
                </a:r>
              </a:p>
            </c:rich>
          </c:tx>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12700">
          <a:solidFill>
            <a:srgbClr val="FFFFFF"/>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Лист1!$B$315</c:f>
              <c:strCache>
                <c:ptCount val="1"/>
                <c:pt idx="0">
                  <c:v>Доля пред-ий с РП &lt; 0%</c:v>
                </c:pt>
              </c:strCache>
            </c:strRef>
          </c:tx>
          <c:spPr>
            <a:ln w="25400">
              <a:solidFill>
                <a:srgbClr val="000080"/>
              </a:solidFill>
              <a:prstDash val="lgDash"/>
            </a:ln>
          </c:spPr>
          <c:marker>
            <c:symbol val="diamond"/>
            <c:size val="7"/>
            <c:spPr>
              <a:solidFill>
                <a:srgbClr val="000080"/>
              </a:solidFill>
              <a:ln>
                <a:solidFill>
                  <a:srgbClr val="000080"/>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878-4FA4-BC46-ED2D2FAE2198}"/>
                </c:ext>
              </c:extLst>
            </c:dLbl>
            <c:dLbl>
              <c:idx val="1"/>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878-4FA4-BC46-ED2D2FAE2198}"/>
                </c:ext>
              </c:extLst>
            </c:dLbl>
            <c:dLbl>
              <c:idx val="2"/>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78-4FA4-BC46-ED2D2FAE2198}"/>
                </c:ext>
              </c:extLst>
            </c:dLbl>
            <c:dLbl>
              <c:idx val="3"/>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878-4FA4-BC46-ED2D2FAE2198}"/>
                </c:ext>
              </c:extLst>
            </c:dLbl>
            <c:dLbl>
              <c:idx val="4"/>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878-4FA4-BC46-ED2D2FAE2198}"/>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Лист1!$C$314:$F$314</c:f>
              <c:strCache>
                <c:ptCount val="4"/>
                <c:pt idx="0">
                  <c:v>2 кв 2008</c:v>
                </c:pt>
                <c:pt idx="1">
                  <c:v>3 кв</c:v>
                </c:pt>
                <c:pt idx="2">
                  <c:v>4 кв</c:v>
                </c:pt>
                <c:pt idx="3">
                  <c:v>1 кв 2009</c:v>
                </c:pt>
              </c:strCache>
            </c:strRef>
          </c:cat>
          <c:val>
            <c:numRef>
              <c:f>Лист1!$C$315:$F$315</c:f>
              <c:numCache>
                <c:formatCode>0.0</c:formatCode>
                <c:ptCount val="4"/>
                <c:pt idx="0">
                  <c:v>15.637065637065637</c:v>
                </c:pt>
                <c:pt idx="1">
                  <c:v>16.510903426791277</c:v>
                </c:pt>
                <c:pt idx="2">
                  <c:v>18.614718614718615</c:v>
                </c:pt>
                <c:pt idx="3">
                  <c:v>20.38295243977764</c:v>
                </c:pt>
              </c:numCache>
            </c:numRef>
          </c:val>
          <c:smooth val="0"/>
          <c:extLst>
            <c:ext xmlns:c16="http://schemas.microsoft.com/office/drawing/2014/chart" uri="{C3380CC4-5D6E-409C-BE32-E72D297353CC}">
              <c16:uniqueId val="{00000005-F878-4FA4-BC46-ED2D2FAE2198}"/>
            </c:ext>
          </c:extLst>
        </c:ser>
        <c:ser>
          <c:idx val="1"/>
          <c:order val="1"/>
          <c:tx>
            <c:strRef>
              <c:f>Лист1!$B$316</c:f>
              <c:strCache>
                <c:ptCount val="1"/>
                <c:pt idx="0">
                  <c:v>Доля предп-ий с 0&lt;РП&lt;20%</c:v>
                </c:pt>
              </c:strCache>
            </c:strRef>
          </c:tx>
          <c:spPr>
            <a:ln w="25400">
              <a:solidFill>
                <a:srgbClr val="FF00FF"/>
              </a:solidFill>
              <a:prstDash val="solid"/>
            </a:ln>
          </c:spPr>
          <c:marker>
            <c:symbol val="square"/>
            <c:size val="5"/>
            <c:spPr>
              <a:solidFill>
                <a:srgbClr val="FF00FF"/>
              </a:solidFill>
              <a:ln>
                <a:solidFill>
                  <a:srgbClr val="FF00FF"/>
                </a:solidFill>
                <a:prstDash val="solid"/>
              </a:ln>
            </c:spPr>
          </c:marker>
          <c:dLbls>
            <c:dLbl>
              <c:idx val="0"/>
              <c:numFmt formatCode="0.0" sourceLinked="0"/>
              <c:spPr>
                <a:noFill/>
                <a:ln w="25400">
                  <a:noFill/>
                </a:ln>
              </c:spPr>
              <c:txPr>
                <a:bodyPr/>
                <a:lstStyle/>
                <a:p>
                  <a:pPr>
                    <a:defRPr sz="2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878-4FA4-BC46-ED2D2FAE2198}"/>
                </c:ext>
              </c:extLst>
            </c:dLbl>
            <c:dLbl>
              <c:idx val="1"/>
              <c:numFmt formatCode="0.0" sourceLinked="0"/>
              <c:spPr>
                <a:noFill/>
                <a:ln w="25400">
                  <a:noFill/>
                </a:ln>
              </c:spPr>
              <c:txPr>
                <a:bodyPr/>
                <a:lstStyle/>
                <a:p>
                  <a:pPr>
                    <a:defRPr sz="2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878-4FA4-BC46-ED2D2FAE2198}"/>
                </c:ext>
              </c:extLst>
            </c:dLbl>
            <c:dLbl>
              <c:idx val="2"/>
              <c:numFmt formatCode="0.0" sourceLinked="0"/>
              <c:spPr>
                <a:noFill/>
                <a:ln w="25400">
                  <a:noFill/>
                </a:ln>
              </c:spPr>
              <c:txPr>
                <a:bodyPr/>
                <a:lstStyle/>
                <a:p>
                  <a:pPr>
                    <a:defRPr sz="2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878-4FA4-BC46-ED2D2FAE2198}"/>
                </c:ext>
              </c:extLst>
            </c:dLbl>
            <c:dLbl>
              <c:idx val="3"/>
              <c:numFmt formatCode="0.0" sourceLinked="0"/>
              <c:spPr>
                <a:noFill/>
                <a:ln w="25400">
                  <a:noFill/>
                </a:ln>
              </c:spPr>
              <c:txPr>
                <a:bodyPr/>
                <a:lstStyle/>
                <a:p>
                  <a:pPr>
                    <a:defRPr sz="2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878-4FA4-BC46-ED2D2FAE2198}"/>
                </c:ext>
              </c:extLst>
            </c:dLbl>
            <c:dLbl>
              <c:idx val="4"/>
              <c:numFmt formatCode="0.0" sourceLinked="0"/>
              <c:spPr>
                <a:noFill/>
                <a:ln w="25400">
                  <a:noFill/>
                </a:ln>
              </c:spPr>
              <c:txPr>
                <a:bodyPr/>
                <a:lstStyle/>
                <a:p>
                  <a:pPr>
                    <a:defRPr sz="2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878-4FA4-BC46-ED2D2FAE2198}"/>
                </c:ext>
              </c:extLst>
            </c:dLbl>
            <c:numFmt formatCode="0.0" sourceLinked="0"/>
            <c:spPr>
              <a:noFill/>
              <a:ln w="25400">
                <a:noFill/>
              </a:ln>
            </c:spPr>
            <c:txPr>
              <a:bodyPr wrap="square" lIns="38100" tIns="19050" rIns="38100" bIns="19050" anchor="ctr">
                <a:spAutoFit/>
              </a:bodyPr>
              <a:lstStyle/>
              <a:p>
                <a:pPr>
                  <a:defRPr sz="225" b="0" i="1"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Лист1!$C$314:$F$314</c:f>
              <c:strCache>
                <c:ptCount val="4"/>
                <c:pt idx="0">
                  <c:v>2 кв 2008</c:v>
                </c:pt>
                <c:pt idx="1">
                  <c:v>3 кв</c:v>
                </c:pt>
                <c:pt idx="2">
                  <c:v>4 кв</c:v>
                </c:pt>
                <c:pt idx="3">
                  <c:v>1 кв 2009</c:v>
                </c:pt>
              </c:strCache>
            </c:strRef>
          </c:cat>
          <c:val>
            <c:numRef>
              <c:f>Лист1!$C$316:$F$316</c:f>
              <c:numCache>
                <c:formatCode>General</c:formatCode>
                <c:ptCount val="4"/>
                <c:pt idx="0">
                  <c:v>39.63963963963964</c:v>
                </c:pt>
                <c:pt idx="1">
                  <c:v>38.691588785046733</c:v>
                </c:pt>
                <c:pt idx="2">
                  <c:v>40.012368583797155</c:v>
                </c:pt>
                <c:pt idx="3">
                  <c:v>37.677578752316244</c:v>
                </c:pt>
              </c:numCache>
            </c:numRef>
          </c:val>
          <c:smooth val="0"/>
          <c:extLst>
            <c:ext xmlns:c16="http://schemas.microsoft.com/office/drawing/2014/chart" uri="{C3380CC4-5D6E-409C-BE32-E72D297353CC}">
              <c16:uniqueId val="{0000000B-F878-4FA4-BC46-ED2D2FAE2198}"/>
            </c:ext>
          </c:extLst>
        </c:ser>
        <c:ser>
          <c:idx val="2"/>
          <c:order val="2"/>
          <c:tx>
            <c:strRef>
              <c:f>Лист1!$B$317</c:f>
              <c:strCache>
                <c:ptCount val="1"/>
                <c:pt idx="0">
                  <c:v>Доля пред-ий с 20%&lt;РП&lt;40%</c:v>
                </c:pt>
              </c:strCache>
            </c:strRef>
          </c:tx>
          <c:spPr>
            <a:ln w="25400">
              <a:solidFill>
                <a:srgbClr val="008000"/>
              </a:solidFill>
              <a:prstDash val="sysDash"/>
            </a:ln>
          </c:spPr>
          <c:marker>
            <c:symbol val="triangle"/>
            <c:size val="5"/>
            <c:spPr>
              <a:solidFill>
                <a:srgbClr val="FFFF00"/>
              </a:solidFill>
              <a:ln>
                <a:solidFill>
                  <a:srgbClr val="008000"/>
                </a:solidFill>
                <a:prstDash val="solid"/>
              </a:ln>
            </c:spPr>
          </c:marker>
          <c:dLbls>
            <c:dLbl>
              <c:idx val="0"/>
              <c:numFmt formatCode="0.0" sourceLinked="0"/>
              <c:spPr>
                <a:noFill/>
                <a:ln w="25400">
                  <a:noFill/>
                </a:ln>
              </c:spPr>
              <c:txPr>
                <a:bodyPr/>
                <a:lstStyle/>
                <a:p>
                  <a:pPr>
                    <a:defRPr sz="2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878-4FA4-BC46-ED2D2FAE2198}"/>
                </c:ext>
              </c:extLst>
            </c:dLbl>
            <c:dLbl>
              <c:idx val="1"/>
              <c:numFmt formatCode="0.0" sourceLinked="0"/>
              <c:spPr>
                <a:noFill/>
                <a:ln w="25400">
                  <a:noFill/>
                </a:ln>
              </c:spPr>
              <c:txPr>
                <a:bodyPr/>
                <a:lstStyle/>
                <a:p>
                  <a:pPr>
                    <a:defRPr sz="2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878-4FA4-BC46-ED2D2FAE2198}"/>
                </c:ext>
              </c:extLst>
            </c:dLbl>
            <c:dLbl>
              <c:idx val="2"/>
              <c:numFmt formatCode="0.0" sourceLinked="0"/>
              <c:spPr>
                <a:noFill/>
                <a:ln w="25400">
                  <a:noFill/>
                </a:ln>
              </c:spPr>
              <c:txPr>
                <a:bodyPr/>
                <a:lstStyle/>
                <a:p>
                  <a:pPr>
                    <a:defRPr sz="2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878-4FA4-BC46-ED2D2FAE2198}"/>
                </c:ext>
              </c:extLst>
            </c:dLbl>
            <c:dLbl>
              <c:idx val="3"/>
              <c:numFmt formatCode="0.0" sourceLinked="0"/>
              <c:spPr>
                <a:noFill/>
                <a:ln w="25400">
                  <a:noFill/>
                </a:ln>
              </c:spPr>
              <c:txPr>
                <a:bodyPr/>
                <a:lstStyle/>
                <a:p>
                  <a:pPr>
                    <a:defRPr sz="2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878-4FA4-BC46-ED2D2FAE2198}"/>
                </c:ext>
              </c:extLst>
            </c:dLbl>
            <c:dLbl>
              <c:idx val="4"/>
              <c:numFmt formatCode="0.0" sourceLinked="0"/>
              <c:spPr>
                <a:noFill/>
                <a:ln w="25400">
                  <a:noFill/>
                </a:ln>
              </c:spPr>
              <c:txPr>
                <a:bodyPr/>
                <a:lstStyle/>
                <a:p>
                  <a:pPr>
                    <a:defRPr sz="2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878-4FA4-BC46-ED2D2FAE2198}"/>
                </c:ext>
              </c:extLst>
            </c:dLbl>
            <c:numFmt formatCode="0.0" sourceLinked="0"/>
            <c:spPr>
              <a:noFill/>
              <a:ln w="25400">
                <a:noFill/>
              </a:ln>
            </c:spPr>
            <c:txPr>
              <a:bodyPr wrap="square" lIns="38100" tIns="19050" rIns="38100" bIns="19050" anchor="ctr">
                <a:spAutoFit/>
              </a:bodyPr>
              <a:lstStyle/>
              <a:p>
                <a:pPr>
                  <a:defRPr sz="225" b="0" i="1"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Лист1!$C$314:$F$314</c:f>
              <c:strCache>
                <c:ptCount val="4"/>
                <c:pt idx="0">
                  <c:v>2 кв 2008</c:v>
                </c:pt>
                <c:pt idx="1">
                  <c:v>3 кв</c:v>
                </c:pt>
                <c:pt idx="2">
                  <c:v>4 кв</c:v>
                </c:pt>
                <c:pt idx="3">
                  <c:v>1 кв 2009</c:v>
                </c:pt>
              </c:strCache>
            </c:strRef>
          </c:cat>
          <c:val>
            <c:numRef>
              <c:f>Лист1!$C$317:$F$317</c:f>
              <c:numCache>
                <c:formatCode>General</c:formatCode>
                <c:ptCount val="4"/>
                <c:pt idx="0">
                  <c:v>22.715572715572712</c:v>
                </c:pt>
                <c:pt idx="1">
                  <c:v>23.987538940809969</c:v>
                </c:pt>
                <c:pt idx="2">
                  <c:v>22.881880024737171</c:v>
                </c:pt>
                <c:pt idx="3">
                  <c:v>20.568252007411978</c:v>
                </c:pt>
              </c:numCache>
            </c:numRef>
          </c:val>
          <c:smooth val="0"/>
          <c:extLst>
            <c:ext xmlns:c16="http://schemas.microsoft.com/office/drawing/2014/chart" uri="{C3380CC4-5D6E-409C-BE32-E72D297353CC}">
              <c16:uniqueId val="{00000011-F878-4FA4-BC46-ED2D2FAE2198}"/>
            </c:ext>
          </c:extLst>
        </c:ser>
        <c:ser>
          <c:idx val="3"/>
          <c:order val="3"/>
          <c:tx>
            <c:strRef>
              <c:f>Лист1!$B$318</c:f>
              <c:strCache>
                <c:ptCount val="1"/>
                <c:pt idx="0">
                  <c:v>Доля предп-ий с РП &gt; 40%</c:v>
                </c:pt>
              </c:strCache>
            </c:strRef>
          </c:tx>
          <c:spPr>
            <a:ln w="25400">
              <a:pattFill prst="pct75">
                <a:fgClr>
                  <a:srgbClr val="008080"/>
                </a:fgClr>
                <a:bgClr>
                  <a:srgbClr val="FFFFFF"/>
                </a:bgClr>
              </a:pattFill>
              <a:prstDash val="solid"/>
            </a:ln>
          </c:spPr>
          <c:marker>
            <c:symbol val="x"/>
            <c:size val="6"/>
            <c:spPr>
              <a:noFill/>
              <a:ln>
                <a:solidFill>
                  <a:srgbClr val="008000"/>
                </a:solidFill>
                <a:prstDash val="solid"/>
              </a:ln>
            </c:spPr>
          </c:marker>
          <c:dLbls>
            <c:dLbl>
              <c:idx val="0"/>
              <c:numFmt formatCode="0.0" sourceLinked="0"/>
              <c:spPr>
                <a:noFill/>
                <a:ln w="25400">
                  <a:noFill/>
                </a:ln>
              </c:spPr>
              <c:txPr>
                <a:bodyPr/>
                <a:lstStyle/>
                <a:p>
                  <a:pPr>
                    <a:defRPr sz="2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F878-4FA4-BC46-ED2D2FAE2198}"/>
                </c:ext>
              </c:extLst>
            </c:dLbl>
            <c:dLbl>
              <c:idx val="1"/>
              <c:numFmt formatCode="0.0" sourceLinked="0"/>
              <c:spPr>
                <a:noFill/>
                <a:ln w="25400">
                  <a:noFill/>
                </a:ln>
              </c:spPr>
              <c:txPr>
                <a:bodyPr/>
                <a:lstStyle/>
                <a:p>
                  <a:pPr>
                    <a:defRPr sz="2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878-4FA4-BC46-ED2D2FAE2198}"/>
                </c:ext>
              </c:extLst>
            </c:dLbl>
            <c:dLbl>
              <c:idx val="2"/>
              <c:numFmt formatCode="0.0" sourceLinked="0"/>
              <c:spPr>
                <a:noFill/>
                <a:ln w="25400">
                  <a:noFill/>
                </a:ln>
              </c:spPr>
              <c:txPr>
                <a:bodyPr/>
                <a:lstStyle/>
                <a:p>
                  <a:pPr>
                    <a:defRPr sz="2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878-4FA4-BC46-ED2D2FAE2198}"/>
                </c:ext>
              </c:extLst>
            </c:dLbl>
            <c:dLbl>
              <c:idx val="3"/>
              <c:numFmt formatCode="0.0" sourceLinked="0"/>
              <c:spPr>
                <a:noFill/>
                <a:ln w="25400">
                  <a:noFill/>
                </a:ln>
              </c:spPr>
              <c:txPr>
                <a:bodyPr/>
                <a:lstStyle/>
                <a:p>
                  <a:pPr>
                    <a:defRPr sz="2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878-4FA4-BC46-ED2D2FAE2198}"/>
                </c:ext>
              </c:extLst>
            </c:dLbl>
            <c:dLbl>
              <c:idx val="4"/>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878-4FA4-BC46-ED2D2FAE2198}"/>
                </c:ext>
              </c:extLst>
            </c:dLbl>
            <c:numFmt formatCode="0.0" sourceLinked="0"/>
            <c:spPr>
              <a:noFill/>
              <a:ln w="25400">
                <a:noFill/>
              </a:ln>
            </c:spPr>
            <c:txPr>
              <a:bodyPr wrap="square" lIns="38100" tIns="19050" rIns="38100" bIns="19050" anchor="ctr">
                <a:spAutoFit/>
              </a:bodyPr>
              <a:lstStyle/>
              <a:p>
                <a:pPr>
                  <a:defRPr sz="225"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Лист1!$C$314:$F$314</c:f>
              <c:strCache>
                <c:ptCount val="4"/>
                <c:pt idx="0">
                  <c:v>2 кв 2008</c:v>
                </c:pt>
                <c:pt idx="1">
                  <c:v>3 кв</c:v>
                </c:pt>
                <c:pt idx="2">
                  <c:v>4 кв</c:v>
                </c:pt>
                <c:pt idx="3">
                  <c:v>1 кв 2009</c:v>
                </c:pt>
              </c:strCache>
            </c:strRef>
          </c:cat>
          <c:val>
            <c:numRef>
              <c:f>Лист1!$C$318:$F$318</c:f>
              <c:numCache>
                <c:formatCode>General</c:formatCode>
                <c:ptCount val="4"/>
                <c:pt idx="0">
                  <c:v>22.007722007722009</c:v>
                </c:pt>
                <c:pt idx="1">
                  <c:v>20.623052959501557</c:v>
                </c:pt>
                <c:pt idx="2">
                  <c:v>18.429189857761287</c:v>
                </c:pt>
                <c:pt idx="3">
                  <c:v>21.062384187770228</c:v>
                </c:pt>
              </c:numCache>
            </c:numRef>
          </c:val>
          <c:smooth val="0"/>
          <c:extLst>
            <c:ext xmlns:c16="http://schemas.microsoft.com/office/drawing/2014/chart" uri="{C3380CC4-5D6E-409C-BE32-E72D297353CC}">
              <c16:uniqueId val="{00000017-F878-4FA4-BC46-ED2D2FAE2198}"/>
            </c:ext>
          </c:extLst>
        </c:ser>
        <c:dLbls>
          <c:showLegendKey val="0"/>
          <c:showVal val="1"/>
          <c:showCatName val="0"/>
          <c:showSerName val="0"/>
          <c:showPercent val="0"/>
          <c:showBubbleSize val="0"/>
        </c:dLbls>
        <c:marker val="1"/>
        <c:smooth val="0"/>
        <c:axId val="1194045903"/>
        <c:axId val="1"/>
      </c:lineChart>
      <c:catAx>
        <c:axId val="1194045903"/>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225" b="0" i="0" u="none" strike="noStrike" baseline="0">
                <a:solidFill>
                  <a:srgbClr val="000000"/>
                </a:solidFill>
                <a:latin typeface="Arial Cyr"/>
                <a:ea typeface="Arial Cyr"/>
                <a:cs typeface="Arial Cyr"/>
              </a:defRPr>
            </a:pPr>
            <a:endParaRPr lang="ru-KZ"/>
          </a:p>
        </c:txPr>
        <c:crossAx val="1"/>
        <c:crossesAt val="0"/>
        <c:auto val="1"/>
        <c:lblAlgn val="ctr"/>
        <c:lblOffset val="100"/>
        <c:tickLblSkip val="1"/>
        <c:tickMarkSkip val="1"/>
        <c:noMultiLvlLbl val="0"/>
      </c:catAx>
      <c:valAx>
        <c:axId val="1"/>
        <c:scaling>
          <c:orientation val="minMax"/>
          <c:max val="50"/>
          <c:min val="0"/>
        </c:scaling>
        <c:delete val="0"/>
        <c:axPos val="l"/>
        <c:minorGridlines>
          <c:spPr>
            <a:ln w="3175">
              <a:solidFill>
                <a:srgbClr val="C0C0C0"/>
              </a:solidFill>
              <a:prstDash val="sysDash"/>
            </a:ln>
          </c:spPr>
        </c:minorGridlines>
        <c:title>
          <c:tx>
            <c:rich>
              <a:bodyPr/>
              <a:lstStyle/>
              <a:p>
                <a:pPr>
                  <a:defRPr sz="225" b="0" i="0" u="none" strike="noStrike" baseline="0">
                    <a:solidFill>
                      <a:srgbClr val="000000"/>
                    </a:solidFill>
                    <a:latin typeface="Arial Cyr"/>
                    <a:ea typeface="Arial Cyr"/>
                    <a:cs typeface="Arial Cyr"/>
                  </a:defRPr>
                </a:pPr>
                <a:r>
                  <a:rPr lang="ru-RU"/>
                  <a:t>доля предприятий,в %</a:t>
                </a:r>
              </a:p>
            </c:rich>
          </c:tx>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225" b="0" i="0" u="none" strike="noStrike" baseline="0">
                <a:solidFill>
                  <a:srgbClr val="000000"/>
                </a:solidFill>
                <a:latin typeface="Arial Cyr"/>
                <a:ea typeface="Arial Cyr"/>
                <a:cs typeface="Arial Cyr"/>
              </a:defRPr>
            </a:pPr>
            <a:endParaRPr lang="ru-KZ"/>
          </a:p>
        </c:txPr>
        <c:crossAx val="1194045903"/>
        <c:crosses val="autoZero"/>
        <c:crossBetween val="between"/>
        <c:majorUnit val="10"/>
        <c:minorUnit val="10"/>
      </c:valAx>
      <c:spPr>
        <a:solidFill>
          <a:srgbClr val="FFFFFF"/>
        </a:solidFill>
        <a:ln w="12700">
          <a:solidFill>
            <a:srgbClr val="FFFFFF"/>
          </a:solidFill>
          <a:prstDash val="solid"/>
        </a:ln>
      </c:spPr>
    </c:plotArea>
    <c:legend>
      <c:legendPos val="b"/>
      <c:overlay val="0"/>
      <c:spPr>
        <a:solidFill>
          <a:srgbClr val="FFFFFF"/>
        </a:solidFill>
        <a:ln w="25400">
          <a:noFill/>
        </a:ln>
      </c:spPr>
      <c:txPr>
        <a:bodyPr/>
        <a:lstStyle/>
        <a:p>
          <a:pPr>
            <a:defRPr sz="735"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Arial Cyr"/>
                <a:ea typeface="Arial Cyr"/>
                <a:cs typeface="Arial Cyr"/>
              </a:defRPr>
            </a:pPr>
            <a:r>
              <a:rPr lang="ru-RU"/>
              <a:t>Шығынды кәсіпорындар үлесінің  динамикасы</a:t>
            </a:r>
          </a:p>
        </c:rich>
      </c:tx>
      <c:layout>
        <c:manualLayout>
          <c:xMode val="edge"/>
          <c:yMode val="edge"/>
          <c:x val="0.19115675451206038"/>
          <c:y val="2.3179641039075324E-2"/>
        </c:manualLayout>
      </c:layout>
      <c:overlay val="0"/>
      <c:spPr>
        <a:noFill/>
        <a:ln w="25400">
          <a:noFill/>
        </a:ln>
      </c:spPr>
    </c:title>
    <c:autoTitleDeleted val="0"/>
    <c:plotArea>
      <c:layout>
        <c:manualLayout>
          <c:layoutTarget val="inner"/>
          <c:xMode val="edge"/>
          <c:yMode val="edge"/>
          <c:x val="5.840900832312957E-2"/>
          <c:y val="0.1423892235257484"/>
          <c:w val="0.92746425337333005"/>
          <c:h val="0.6655868355505915"/>
        </c:manualLayout>
      </c:layout>
      <c:lineChart>
        <c:grouping val="standard"/>
        <c:varyColors val="0"/>
        <c:ser>
          <c:idx val="0"/>
          <c:order val="0"/>
          <c:tx>
            <c:strRef>
              <c:f>кестелер!$N$288</c:f>
              <c:strCache>
                <c:ptCount val="1"/>
                <c:pt idx="0">
                  <c:v>Экономика бойынша</c:v>
                </c:pt>
              </c:strCache>
            </c:strRef>
          </c:tx>
          <c:spPr>
            <a:ln w="38100">
              <a:pattFill prst="pct75">
                <a:fgClr>
                  <a:srgbClr val="000080"/>
                </a:fgClr>
                <a:bgClr>
                  <a:srgbClr val="FFFFFF"/>
                </a:bgClr>
              </a:pattFill>
              <a:prstDash val="solid"/>
            </a:ln>
          </c:spPr>
          <c:marker>
            <c:symbol val="diamond"/>
            <c:size val="7"/>
            <c:spPr>
              <a:solidFill>
                <a:srgbClr val="000080"/>
              </a:solidFill>
              <a:ln>
                <a:solidFill>
                  <a:srgbClr val="000080"/>
                </a:solidFill>
                <a:prstDash val="solid"/>
              </a:ln>
            </c:spPr>
          </c:marker>
          <c:dLbls>
            <c:dLbl>
              <c:idx val="0"/>
              <c:layout>
                <c:manualLayout>
                  <c:xMode val="edge"/>
                  <c:yMode val="edge"/>
                  <c:x val="0.16106726537590274"/>
                  <c:y val="0.47352695265539585"/>
                </c:manualLayout>
              </c:layout>
              <c:numFmt formatCode="0.0" sourceLinked="0"/>
              <c:spPr>
                <a:noFill/>
                <a:ln w="25400">
                  <a:noFill/>
                </a:ln>
              </c:spPr>
              <c:txPr>
                <a:bodyPr/>
                <a:lstStyle/>
                <a:p>
                  <a:pPr>
                    <a:defRPr sz="8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7F6-4A6C-BE1D-1BA5AEEFABB4}"/>
                </c:ext>
              </c:extLst>
            </c:dLbl>
            <c:dLbl>
              <c:idx val="1"/>
              <c:layout>
                <c:manualLayout>
                  <c:xMode val="edge"/>
                  <c:yMode val="edge"/>
                  <c:x val="0.40709308831272123"/>
                  <c:y val="0.43379042515983823"/>
                </c:manualLayout>
              </c:layout>
              <c:numFmt formatCode="0.0" sourceLinked="0"/>
              <c:spPr>
                <a:noFill/>
                <a:ln w="25400">
                  <a:noFill/>
                </a:ln>
              </c:spPr>
              <c:txPr>
                <a:bodyPr/>
                <a:lstStyle/>
                <a:p>
                  <a:pPr>
                    <a:defRPr sz="8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7F6-4A6C-BE1D-1BA5AEEFABB4}"/>
                </c:ext>
              </c:extLst>
            </c:dLbl>
            <c:dLbl>
              <c:idx val="2"/>
              <c:layout>
                <c:manualLayout>
                  <c:xMode val="edge"/>
                  <c:yMode val="edge"/>
                  <c:x val="0.64249909155442531"/>
                  <c:y val="0.32120359725575803"/>
                </c:manualLayout>
              </c:layout>
              <c:numFmt formatCode="0.0" sourceLinked="0"/>
              <c:spPr>
                <a:noFill/>
                <a:ln w="25400">
                  <a:noFill/>
                </a:ln>
              </c:spPr>
              <c:txPr>
                <a:bodyPr/>
                <a:lstStyle/>
                <a:p>
                  <a:pPr>
                    <a:defRPr sz="8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7F6-4A6C-BE1D-1BA5AEEFABB4}"/>
                </c:ext>
              </c:extLst>
            </c:dLbl>
            <c:dLbl>
              <c:idx val="3"/>
              <c:layout>
                <c:manualLayout>
                  <c:xMode val="edge"/>
                  <c:yMode val="edge"/>
                  <c:x val="0.88675494454205783"/>
                  <c:y val="0.30795808809057218"/>
                </c:manualLayout>
              </c:layout>
              <c:numFmt formatCode="0.0" sourceLinked="0"/>
              <c:spPr>
                <a:noFill/>
                <a:ln w="25400">
                  <a:noFill/>
                </a:ln>
              </c:spPr>
              <c:txPr>
                <a:bodyPr/>
                <a:lstStyle/>
                <a:p>
                  <a:pPr>
                    <a:defRPr sz="8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7F6-4A6C-BE1D-1BA5AEEFABB4}"/>
                </c:ext>
              </c:extLst>
            </c:dLbl>
            <c:numFmt formatCode="0.0" sourceLinked="0"/>
            <c:spPr>
              <a:noFill/>
              <a:ln w="25400">
                <a:noFill/>
              </a:ln>
            </c:spPr>
            <c:txPr>
              <a:bodyPr wrap="square" lIns="38100" tIns="19050" rIns="38100" bIns="19050" anchor="ctr">
                <a:spAutoFit/>
              </a:bodyPr>
              <a:lstStyle/>
              <a:p>
                <a:pPr>
                  <a:defRPr sz="875"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кестелер!$N$253:$R$253</c:f>
            </c:multiLvlStrRef>
          </c:cat>
          <c:val>
            <c:numRef>
              <c:f>Лист1!$B$288:$E$288</c:f>
              <c:numCache>
                <c:formatCode>0.00</c:formatCode>
                <c:ptCount val="4"/>
                <c:pt idx="0">
                  <c:v>15.637065637065637</c:v>
                </c:pt>
                <c:pt idx="1">
                  <c:v>16.510903426791277</c:v>
                </c:pt>
                <c:pt idx="2">
                  <c:v>18.614718614718615</c:v>
                </c:pt>
                <c:pt idx="3">
                  <c:v>20.345252774352652</c:v>
                </c:pt>
              </c:numCache>
            </c:numRef>
          </c:val>
          <c:smooth val="1"/>
          <c:extLst>
            <c:ext xmlns:c16="http://schemas.microsoft.com/office/drawing/2014/chart" uri="{C3380CC4-5D6E-409C-BE32-E72D297353CC}">
              <c16:uniqueId val="{00000004-D7F6-4A6C-BE1D-1BA5AEEFABB4}"/>
            </c:ext>
          </c:extLst>
        </c:ser>
        <c:ser>
          <c:idx val="1"/>
          <c:order val="1"/>
          <c:tx>
            <c:strRef>
              <c:f>кестелер!$N$289</c:f>
              <c:strCache>
                <c:ptCount val="1"/>
                <c:pt idx="0">
                  <c:v>Құрылыс саласы</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7-D7F6-4A6C-BE1D-1BA5AEEFABB4}"/>
                </c:ext>
              </c:extLst>
            </c:dLbl>
            <c:dLbl>
              <c:idx val="1"/>
              <c:delete val="1"/>
              <c:extLst>
                <c:ext xmlns:c15="http://schemas.microsoft.com/office/drawing/2012/chart" uri="{CE6537A1-D6FC-4f65-9D91-7224C49458BB}"/>
                <c:ext xmlns:c16="http://schemas.microsoft.com/office/drawing/2014/chart" uri="{C3380CC4-5D6E-409C-BE32-E72D297353CC}">
                  <c16:uniqueId val="{00000006-D7F6-4A6C-BE1D-1BA5AEEFABB4}"/>
                </c:ext>
              </c:extLst>
            </c:dLbl>
            <c:dLbl>
              <c:idx val="2"/>
              <c:delete val="1"/>
              <c:extLst>
                <c:ext xmlns:c15="http://schemas.microsoft.com/office/drawing/2012/chart" uri="{CE6537A1-D6FC-4f65-9D91-7224C49458BB}"/>
                <c:ext xmlns:c16="http://schemas.microsoft.com/office/drawing/2014/chart" uri="{C3380CC4-5D6E-409C-BE32-E72D297353CC}">
                  <c16:uniqueId val="{00000005-D7F6-4A6C-BE1D-1BA5AEEFABB4}"/>
                </c:ext>
              </c:extLst>
            </c:dLbl>
            <c:numFmt formatCode="0.0" sourceLinked="0"/>
            <c:spPr>
              <a:noFill/>
              <a:ln w="25400">
                <a:noFill/>
              </a:ln>
            </c:spPr>
            <c:txPr>
              <a:bodyPr wrap="square" lIns="38100" tIns="19050" rIns="38100" bIns="19050" anchor="ctr">
                <a:spAutoFit/>
              </a:bodyPr>
              <a:lstStyle/>
              <a:p>
                <a:pPr>
                  <a:defRPr sz="800" b="0" i="1"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кестелер!$N$253:$R$253</c:f>
            </c:multiLvlStrRef>
          </c:cat>
          <c:val>
            <c:numRef>
              <c:f>Лист1!$B$289:$E$289</c:f>
              <c:numCache>
                <c:formatCode>0.00</c:formatCode>
                <c:ptCount val="4"/>
                <c:pt idx="0">
                  <c:v>18.103448275862068</c:v>
                </c:pt>
                <c:pt idx="1">
                  <c:v>19.396551724137932</c:v>
                </c:pt>
                <c:pt idx="2">
                  <c:v>20.168067226890756</c:v>
                </c:pt>
                <c:pt idx="3">
                  <c:v>24.545454545454547</c:v>
                </c:pt>
              </c:numCache>
            </c:numRef>
          </c:val>
          <c:smooth val="0"/>
          <c:extLst>
            <c:ext xmlns:c16="http://schemas.microsoft.com/office/drawing/2014/chart" uri="{C3380CC4-5D6E-409C-BE32-E72D297353CC}">
              <c16:uniqueId val="{00000008-D7F6-4A6C-BE1D-1BA5AEEFABB4}"/>
            </c:ext>
          </c:extLst>
        </c:ser>
        <c:ser>
          <c:idx val="2"/>
          <c:order val="2"/>
          <c:tx>
            <c:strRef>
              <c:f>кестелер!$N$290</c:f>
              <c:strCache>
                <c:ptCount val="1"/>
                <c:pt idx="0">
                  <c:v>Кен өндіру өнеркәсібі</c:v>
                </c:pt>
              </c:strCache>
            </c:strRef>
          </c:tx>
          <c:spPr>
            <a:ln w="25400">
              <a:solidFill>
                <a:srgbClr val="FF0000"/>
              </a:solidFill>
              <a:prstDash val="sysDash"/>
            </a:ln>
          </c:spPr>
          <c:marker>
            <c:symbol val="triangle"/>
            <c:size val="5"/>
            <c:spPr>
              <a:solidFill>
                <a:srgbClr val="FF0000"/>
              </a:solidFill>
              <a:ln>
                <a:solidFill>
                  <a:srgbClr val="FF00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9-D7F6-4A6C-BE1D-1BA5AEEFABB4}"/>
                </c:ext>
              </c:extLst>
            </c:dLbl>
            <c:dLbl>
              <c:idx val="1"/>
              <c:delete val="1"/>
              <c:extLst>
                <c:ext xmlns:c15="http://schemas.microsoft.com/office/drawing/2012/chart" uri="{CE6537A1-D6FC-4f65-9D91-7224C49458BB}"/>
                <c:ext xmlns:c16="http://schemas.microsoft.com/office/drawing/2014/chart" uri="{C3380CC4-5D6E-409C-BE32-E72D297353CC}">
                  <c16:uniqueId val="{0000000A-D7F6-4A6C-BE1D-1BA5AEEFABB4}"/>
                </c:ext>
              </c:extLst>
            </c:dLbl>
            <c:dLbl>
              <c:idx val="2"/>
              <c:delete val="1"/>
              <c:extLst>
                <c:ext xmlns:c15="http://schemas.microsoft.com/office/drawing/2012/chart" uri="{CE6537A1-D6FC-4f65-9D91-7224C49458BB}"/>
                <c:ext xmlns:c16="http://schemas.microsoft.com/office/drawing/2014/chart" uri="{C3380CC4-5D6E-409C-BE32-E72D297353CC}">
                  <c16:uniqueId val="{0000000B-D7F6-4A6C-BE1D-1BA5AEEFABB4}"/>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кестелер!$N$253:$R$253</c:f>
            </c:multiLvlStrRef>
          </c:cat>
          <c:val>
            <c:numRef>
              <c:f>Лист1!$B$290:$E$290</c:f>
              <c:numCache>
                <c:formatCode>0.00</c:formatCode>
                <c:ptCount val="4"/>
                <c:pt idx="0">
                  <c:v>6.4516129032258061</c:v>
                </c:pt>
                <c:pt idx="1">
                  <c:v>8.1632653061224492</c:v>
                </c:pt>
                <c:pt idx="2">
                  <c:v>17.525773195876287</c:v>
                </c:pt>
                <c:pt idx="3">
                  <c:v>15.625</c:v>
                </c:pt>
              </c:numCache>
            </c:numRef>
          </c:val>
          <c:smooth val="0"/>
          <c:extLst>
            <c:ext xmlns:c16="http://schemas.microsoft.com/office/drawing/2014/chart" uri="{C3380CC4-5D6E-409C-BE32-E72D297353CC}">
              <c16:uniqueId val="{0000000C-D7F6-4A6C-BE1D-1BA5AEEFABB4}"/>
            </c:ext>
          </c:extLst>
        </c:ser>
        <c:ser>
          <c:idx val="3"/>
          <c:order val="3"/>
          <c:tx>
            <c:strRef>
              <c:f>кестелер!$N$291</c:f>
              <c:strCache>
                <c:ptCount val="1"/>
                <c:pt idx="0">
                  <c:v>Сауда саласы</c:v>
                </c:pt>
              </c:strCache>
            </c:strRef>
          </c:tx>
          <c:spPr>
            <a:ln w="25400">
              <a:solidFill>
                <a:srgbClr val="99CC00"/>
              </a:solidFill>
              <a:prstDash val="lgDash"/>
            </a:ln>
          </c:spPr>
          <c:marker>
            <c:symbol val="circle"/>
            <c:size val="6"/>
            <c:spPr>
              <a:solidFill>
                <a:srgbClr val="99CC00"/>
              </a:solidFill>
              <a:ln>
                <a:solidFill>
                  <a:srgbClr val="99CC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F-D7F6-4A6C-BE1D-1BA5AEEFABB4}"/>
                </c:ext>
              </c:extLst>
            </c:dLbl>
            <c:dLbl>
              <c:idx val="1"/>
              <c:delete val="1"/>
              <c:extLst>
                <c:ext xmlns:c15="http://schemas.microsoft.com/office/drawing/2012/chart" uri="{CE6537A1-D6FC-4f65-9D91-7224C49458BB}"/>
                <c:ext xmlns:c16="http://schemas.microsoft.com/office/drawing/2014/chart" uri="{C3380CC4-5D6E-409C-BE32-E72D297353CC}">
                  <c16:uniqueId val="{0000000E-D7F6-4A6C-BE1D-1BA5AEEFABB4}"/>
                </c:ext>
              </c:extLst>
            </c:dLbl>
            <c:dLbl>
              <c:idx val="2"/>
              <c:delete val="1"/>
              <c:extLst>
                <c:ext xmlns:c15="http://schemas.microsoft.com/office/drawing/2012/chart" uri="{CE6537A1-D6FC-4f65-9D91-7224C49458BB}"/>
                <c:ext xmlns:c16="http://schemas.microsoft.com/office/drawing/2014/chart" uri="{C3380CC4-5D6E-409C-BE32-E72D297353CC}">
                  <c16:uniqueId val="{0000000D-D7F6-4A6C-BE1D-1BA5AEEFABB4}"/>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кестелер!$N$253:$R$253</c:f>
            </c:multiLvlStrRef>
          </c:cat>
          <c:val>
            <c:numRef>
              <c:f>Лист1!$B$291:$E$291</c:f>
              <c:numCache>
                <c:formatCode>0.00</c:formatCode>
                <c:ptCount val="4"/>
                <c:pt idx="0">
                  <c:v>10.44776119402985</c:v>
                </c:pt>
                <c:pt idx="1">
                  <c:v>12.45674740484429</c:v>
                </c:pt>
                <c:pt idx="2">
                  <c:v>12.881355932203389</c:v>
                </c:pt>
                <c:pt idx="3">
                  <c:v>10.855263157894736</c:v>
                </c:pt>
              </c:numCache>
            </c:numRef>
          </c:val>
          <c:smooth val="0"/>
          <c:extLst>
            <c:ext xmlns:c16="http://schemas.microsoft.com/office/drawing/2014/chart" uri="{C3380CC4-5D6E-409C-BE32-E72D297353CC}">
              <c16:uniqueId val="{00000010-D7F6-4A6C-BE1D-1BA5AEEFABB4}"/>
            </c:ext>
          </c:extLst>
        </c:ser>
        <c:dLbls>
          <c:showLegendKey val="0"/>
          <c:showVal val="0"/>
          <c:showCatName val="0"/>
          <c:showSerName val="0"/>
          <c:showPercent val="0"/>
          <c:showBubbleSize val="0"/>
        </c:dLbls>
        <c:marker val="1"/>
        <c:smooth val="0"/>
        <c:axId val="1194019503"/>
        <c:axId val="1"/>
      </c:lineChart>
      <c:catAx>
        <c:axId val="1194019503"/>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KZ"/>
          </a:p>
        </c:txPr>
        <c:crossAx val="1"/>
        <c:crossesAt val="0"/>
        <c:auto val="1"/>
        <c:lblAlgn val="ctr"/>
        <c:lblOffset val="100"/>
        <c:tickLblSkip val="1"/>
        <c:tickMarkSkip val="1"/>
        <c:noMultiLvlLbl val="0"/>
      </c:catAx>
      <c:valAx>
        <c:axId val="1"/>
        <c:scaling>
          <c:orientation val="minMax"/>
          <c:min val="0"/>
        </c:scaling>
        <c:delete val="0"/>
        <c:axPos val="l"/>
        <c:majorGridlines>
          <c:spPr>
            <a:ln w="3175">
              <a:solidFill>
                <a:srgbClr val="FFFFFF"/>
              </a:solidFill>
              <a:prstDash val="sysDash"/>
            </a:ln>
          </c:spPr>
        </c:majorGridlines>
        <c:numFmt formatCode="0" sourceLinked="0"/>
        <c:majorTickMark val="in"/>
        <c:minorTickMark val="none"/>
        <c:tickLblPos val="low"/>
        <c:spPr>
          <a:ln w="12700">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KZ"/>
          </a:p>
        </c:txPr>
        <c:crossAx val="1194019503"/>
        <c:crosses val="autoZero"/>
        <c:crossBetween val="between"/>
        <c:majorUnit val="5"/>
        <c:minorUnit val="1"/>
      </c:valAx>
      <c:spPr>
        <a:solidFill>
          <a:srgbClr val="FFFFFF"/>
        </a:solidFill>
        <a:ln w="12700">
          <a:solidFill>
            <a:srgbClr val="FFFFFF"/>
          </a:solidFill>
          <a:prstDash val="solid"/>
        </a:ln>
      </c:spPr>
    </c:plotArea>
    <c:legend>
      <c:legendPos val="b"/>
      <c:layout>
        <c:manualLayout>
          <c:xMode val="edge"/>
          <c:yMode val="edge"/>
          <c:x val="4.9559158577200849E-2"/>
          <c:y val="0.86426947302837986"/>
          <c:w val="0.88144503469450075"/>
          <c:h val="0.11920958248667307"/>
        </c:manualLayout>
      </c:layout>
      <c:overlay val="0"/>
      <c:spPr>
        <a:solidFill>
          <a:srgbClr val="FFFFFF"/>
        </a:solidFill>
        <a:ln w="25400">
          <a:noFill/>
        </a:ln>
      </c:spPr>
      <c:txPr>
        <a:bodyPr/>
        <a:lstStyle/>
        <a:p>
          <a:pPr>
            <a:defRPr sz="780"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40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paperSize="9" orientation="landscape"/>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40900832312957E-2"/>
          <c:y val="0.14667172213424851"/>
          <c:w val="0.87259518494857202"/>
          <c:h val="0.61668792260990846"/>
        </c:manualLayout>
      </c:layout>
      <c:barChart>
        <c:barDir val="col"/>
        <c:grouping val="clustered"/>
        <c:varyColors val="0"/>
        <c:ser>
          <c:idx val="1"/>
          <c:order val="0"/>
          <c:tx>
            <c:strRef>
              <c:f>Лист1!$A$310</c:f>
              <c:strCache>
                <c:ptCount val="1"/>
                <c:pt idx="0">
                  <c:v>Доля предприятий, у которых производительность труда снизилась (по сравнению с предыдущим кварталом)</c:v>
                </c:pt>
              </c:strCache>
            </c:strRef>
          </c:tx>
          <c:spPr>
            <a:solidFill>
              <a:srgbClr val="CCFFFF"/>
            </a:solidFill>
            <a:ln w="12700">
              <a:solidFill>
                <a:srgbClr val="000000"/>
              </a:solidFill>
              <a:prstDash val="solid"/>
            </a:ln>
          </c:spPr>
          <c:invertIfNegative val="0"/>
          <c:dLbls>
            <c:dLbl>
              <c:idx val="0"/>
              <c:layout>
                <c:manualLayout>
                  <c:xMode val="edge"/>
                  <c:yMode val="edge"/>
                  <c:x val="0.1309777762397451"/>
                  <c:y val="0.52335137216084127"/>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BAA-46F0-8DE4-E32090FE3ED7}"/>
                </c:ext>
              </c:extLst>
            </c:dLbl>
            <c:dLbl>
              <c:idx val="1"/>
              <c:layout>
                <c:manualLayout>
                  <c:xMode val="edge"/>
                  <c:yMode val="edge"/>
                  <c:x val="0.35930389968470611"/>
                  <c:y val="0.47001620047566001"/>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AA-46F0-8DE4-E32090FE3ED7}"/>
                </c:ext>
              </c:extLst>
            </c:dLbl>
            <c:dLbl>
              <c:idx val="2"/>
              <c:layout>
                <c:manualLayout>
                  <c:xMode val="edge"/>
                  <c:yMode val="edge"/>
                  <c:x val="0.57347026353618114"/>
                  <c:y val="0.41668102879047869"/>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AA-46F0-8DE4-E32090FE3ED7}"/>
                </c:ext>
              </c:extLst>
            </c:dLbl>
            <c:dLbl>
              <c:idx val="3"/>
              <c:layout>
                <c:manualLayout>
                  <c:xMode val="edge"/>
                  <c:yMode val="edge"/>
                  <c:x val="0.80002641703195643"/>
                  <c:y val="0.23000792789234425"/>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AA-46F0-8DE4-E32090FE3ED7}"/>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кестелер!$N$253:$Q$253</c:f>
            </c:multiLvlStrRef>
          </c:cat>
          <c:val>
            <c:numRef>
              <c:f>Лист1!$B$310:$E$310</c:f>
              <c:numCache>
                <c:formatCode>0.00</c:formatCode>
                <c:ptCount val="4"/>
                <c:pt idx="0">
                  <c:v>29.148629148629148</c:v>
                </c:pt>
                <c:pt idx="1">
                  <c:v>36.507936507936506</c:v>
                </c:pt>
                <c:pt idx="2">
                  <c:v>44.949494949494948</c:v>
                </c:pt>
                <c:pt idx="3">
                  <c:v>62.481962481962483</c:v>
                </c:pt>
              </c:numCache>
            </c:numRef>
          </c:val>
          <c:extLst>
            <c:ext xmlns:c16="http://schemas.microsoft.com/office/drawing/2014/chart" uri="{C3380CC4-5D6E-409C-BE32-E72D297353CC}">
              <c16:uniqueId val="{00000004-1BAA-46F0-8DE4-E32090FE3ED7}"/>
            </c:ext>
          </c:extLst>
        </c:ser>
        <c:dLbls>
          <c:showLegendKey val="0"/>
          <c:showVal val="0"/>
          <c:showCatName val="0"/>
          <c:showSerName val="0"/>
          <c:showPercent val="0"/>
          <c:showBubbleSize val="0"/>
        </c:dLbls>
        <c:gapWidth val="150"/>
        <c:axId val="1194020303"/>
        <c:axId val="1"/>
      </c:barChart>
      <c:lineChart>
        <c:grouping val="standard"/>
        <c:varyColors val="0"/>
        <c:ser>
          <c:idx val="0"/>
          <c:order val="1"/>
          <c:tx>
            <c:strRef>
              <c:f>кестелер!$N$302</c:f>
              <c:strCache>
                <c:ptCount val="1"/>
                <c:pt idx="0">
                  <c:v>Өнімнің 1 данасына кететін шығын, %</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dLbls>
            <c:dLbl>
              <c:idx val="0"/>
              <c:layout>
                <c:manualLayout>
                  <c:xMode val="edge"/>
                  <c:yMode val="edge"/>
                  <c:x val="0.14159759593485954"/>
                  <c:y val="0.23667482435299189"/>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BAA-46F0-8DE4-E32090FE3ED7}"/>
                </c:ext>
              </c:extLst>
            </c:dLbl>
            <c:dLbl>
              <c:idx val="1"/>
              <c:layout>
                <c:manualLayout>
                  <c:xMode val="edge"/>
                  <c:yMode val="edge"/>
                  <c:x val="0.37523362922737785"/>
                  <c:y val="0.1700058597465153"/>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BAA-46F0-8DE4-E32090FE3ED7}"/>
                </c:ext>
              </c:extLst>
            </c:dLbl>
            <c:dLbl>
              <c:idx val="2"/>
              <c:layout>
                <c:manualLayout>
                  <c:xMode val="edge"/>
                  <c:yMode val="edge"/>
                  <c:x val="0.59293993297722436"/>
                  <c:y val="0.113337239831010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BAA-46F0-8DE4-E32090FE3ED7}"/>
                </c:ext>
              </c:extLst>
            </c:dLbl>
            <c:dLbl>
              <c:idx val="3"/>
              <c:layout>
                <c:manualLayout>
                  <c:xMode val="edge"/>
                  <c:yMode val="edge"/>
                  <c:x val="0.82303602637137119"/>
                  <c:y val="6.6668964606476588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BAA-46F0-8DE4-E32090FE3ED7}"/>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кестелер!$N$253:$Q$253</c:f>
            </c:multiLvlStrRef>
          </c:cat>
          <c:val>
            <c:numRef>
              <c:f>Лист1!$B$311:$E$311</c:f>
              <c:numCache>
                <c:formatCode>#,##0.00</c:formatCode>
                <c:ptCount val="4"/>
                <c:pt idx="0">
                  <c:v>70.756969921819717</c:v>
                </c:pt>
                <c:pt idx="1">
                  <c:v>79.772535874297006</c:v>
                </c:pt>
                <c:pt idx="2">
                  <c:v>89.992244416947017</c:v>
                </c:pt>
                <c:pt idx="3">
                  <c:v>95.950804862437565</c:v>
                </c:pt>
              </c:numCache>
            </c:numRef>
          </c:val>
          <c:smooth val="0"/>
          <c:extLst>
            <c:ext xmlns:c16="http://schemas.microsoft.com/office/drawing/2014/chart" uri="{C3380CC4-5D6E-409C-BE32-E72D297353CC}">
              <c16:uniqueId val="{00000009-1BAA-46F0-8DE4-E32090FE3ED7}"/>
            </c:ext>
          </c:extLst>
        </c:ser>
        <c:dLbls>
          <c:showLegendKey val="0"/>
          <c:showVal val="0"/>
          <c:showCatName val="0"/>
          <c:showSerName val="0"/>
          <c:showPercent val="0"/>
          <c:showBubbleSize val="0"/>
        </c:dLbls>
        <c:marker val="1"/>
        <c:smooth val="0"/>
        <c:axId val="3"/>
        <c:axId val="4"/>
      </c:lineChart>
      <c:catAx>
        <c:axId val="1194020303"/>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ru-KZ"/>
                  <a:t>%</a:t>
                </a:r>
              </a:p>
            </c:rich>
          </c:tx>
          <c:layout>
            <c:manualLayout>
              <c:xMode val="edge"/>
              <c:yMode val="edge"/>
              <c:x val="4.247927878045786E-2"/>
              <c:y val="2.3334137612266808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194020303"/>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00"/>
        </c:scaling>
        <c:delete val="0"/>
        <c:axPos val="r"/>
        <c:title>
          <c:tx>
            <c:rich>
              <a:bodyPr/>
              <a:lstStyle/>
              <a:p>
                <a:pPr>
                  <a:defRPr sz="1000" b="1" i="0" u="none" strike="noStrike" baseline="0">
                    <a:solidFill>
                      <a:srgbClr val="000000"/>
                    </a:solidFill>
                    <a:latin typeface="Arial"/>
                    <a:ea typeface="Arial"/>
                    <a:cs typeface="Arial"/>
                  </a:defRPr>
                </a:pPr>
                <a:r>
                  <a:rPr lang="ru-KZ"/>
                  <a:t>%</a:t>
                </a:r>
              </a:p>
            </c:rich>
          </c:tx>
          <c:layout>
            <c:manualLayout>
              <c:xMode val="edge"/>
              <c:yMode val="edge"/>
              <c:x val="0.90091470413554398"/>
              <c:y val="2.3334137612266808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12700">
          <a:solidFill>
            <a:srgbClr val="FFFFFF"/>
          </a:solidFill>
          <a:prstDash val="solid"/>
        </a:ln>
      </c:spPr>
    </c:plotArea>
    <c:legend>
      <c:legendPos val="b"/>
      <c:layout>
        <c:manualLayout>
          <c:xMode val="edge"/>
          <c:yMode val="edge"/>
          <c:x val="6.3718918170686797E-2"/>
          <c:y val="0.81336136819901439"/>
          <c:w val="0.88144503469450075"/>
          <c:h val="0.1700058597465153"/>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0858111573590132E-2"/>
          <c:y val="0.20589297920344116"/>
          <c:w val="0.95483799647990364"/>
          <c:h val="0.91181176504381078"/>
        </c:manualLayout>
      </c:layout>
      <c:barChart>
        <c:barDir val="col"/>
        <c:grouping val="clustered"/>
        <c:varyColors val="0"/>
        <c:ser>
          <c:idx val="1"/>
          <c:order val="0"/>
          <c:tx>
            <c:strRef>
              <c:f>'[7]Графики-Э'!$N$13</c:f>
              <c:strCache>
                <c:ptCount val="1"/>
                <c:pt idx="0">
                  <c:v>оң</c:v>
                </c:pt>
              </c:strCache>
            </c:strRef>
          </c:tx>
          <c:spPr>
            <a:pattFill prst="openDmnd">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9CCFF" mc:Ignorable="a14" a14:legacySpreadsheetColorIndex="44"/>
              </a:bgClr>
            </a:pattFill>
            <a:ln w="12700">
              <a:solidFill>
                <a:srgbClr val="000000"/>
              </a:solidFill>
              <a:prstDash val="solid"/>
            </a:ln>
          </c:spPr>
          <c:invertIfNegative val="0"/>
          <c:dPt>
            <c:idx val="0"/>
            <c:invertIfNegative val="0"/>
            <c:bubble3D val="0"/>
            <c:spPr>
              <a:pattFill prst="openDmnd">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9CCFF" mc:Ignorable="a14" a14:legacySpreadsheetColorIndex="44"/>
                </a:bgClr>
              </a:pattFill>
              <a:ln w="25400">
                <a:noFill/>
              </a:ln>
            </c:spPr>
            <c:extLst>
              <c:ext xmlns:c16="http://schemas.microsoft.com/office/drawing/2014/chart" uri="{C3380CC4-5D6E-409C-BE32-E72D297353CC}">
                <c16:uniqueId val="{00000000-55B3-4449-9D6A-ED297DB7652D}"/>
              </c:ext>
            </c:extLst>
          </c:dPt>
          <c:dPt>
            <c:idx val="1"/>
            <c:invertIfNegative val="0"/>
            <c:bubble3D val="0"/>
            <c:spPr>
              <a:pattFill prst="openDmnd">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9CCFF" mc:Ignorable="a14" a14:legacySpreadsheetColorIndex="44"/>
                </a:bgClr>
              </a:pattFill>
              <a:ln w="25400">
                <a:noFill/>
              </a:ln>
            </c:spPr>
            <c:extLst>
              <c:ext xmlns:c16="http://schemas.microsoft.com/office/drawing/2014/chart" uri="{C3380CC4-5D6E-409C-BE32-E72D297353CC}">
                <c16:uniqueId val="{00000001-55B3-4449-9D6A-ED297DB7652D}"/>
              </c:ext>
            </c:extLst>
          </c:dPt>
          <c:dPt>
            <c:idx val="2"/>
            <c:invertIfNegative val="0"/>
            <c:bubble3D val="0"/>
            <c:spPr>
              <a:pattFill prst="openDmnd">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9CCFF" mc:Ignorable="a14" a14:legacySpreadsheetColorIndex="44"/>
                </a:bgClr>
              </a:pattFill>
              <a:ln w="25400">
                <a:noFill/>
              </a:ln>
            </c:spPr>
            <c:extLst>
              <c:ext xmlns:c16="http://schemas.microsoft.com/office/drawing/2014/chart" uri="{C3380CC4-5D6E-409C-BE32-E72D297353CC}">
                <c16:uniqueId val="{00000002-55B3-4449-9D6A-ED297DB7652D}"/>
              </c:ext>
            </c:extLst>
          </c:dPt>
          <c:cat>
            <c:numRef>
              <c:f>'[7]Графики-Э'!$N$31</c:f>
              <c:numCache>
                <c:formatCode>General</c:formatCode>
                <c:ptCount val="1"/>
              </c:numCache>
            </c:numRef>
          </c:cat>
          <c:val>
            <c:numRef>
              <c:f>'[1]Графики-Э'!$R$19:$U$19</c:f>
              <c:numCache>
                <c:formatCode>General</c:formatCode>
                <c:ptCount val="4"/>
                <c:pt idx="1">
                  <c:v>0</c:v>
                </c:pt>
                <c:pt idx="2">
                  <c:v>0</c:v>
                </c:pt>
                <c:pt idx="3">
                  <c:v>0</c:v>
                </c:pt>
              </c:numCache>
            </c:numRef>
          </c:val>
          <c:extLst>
            <c:ext xmlns:c16="http://schemas.microsoft.com/office/drawing/2014/chart" uri="{C3380CC4-5D6E-409C-BE32-E72D297353CC}">
              <c16:uniqueId val="{00000003-55B3-4449-9D6A-ED297DB7652D}"/>
            </c:ext>
          </c:extLst>
        </c:ser>
        <c:ser>
          <c:idx val="0"/>
          <c:order val="1"/>
          <c:tx>
            <c:strRef>
              <c:f>'[7]Графики-Э'!$N$14</c:f>
              <c:strCache>
                <c:ptCount val="1"/>
                <c:pt idx="0">
                  <c:v>әсер еткен жоқ</c:v>
                </c:pt>
              </c:strCache>
            </c:strRef>
          </c:tx>
          <c:spPr>
            <a:pattFill prst="dashHorz">
              <a:fgClr>
                <a:srgbClr xmlns:mc="http://schemas.openxmlformats.org/markup-compatibility/2006" xmlns:a14="http://schemas.microsoft.com/office/drawing/2010/main" val="99CCFF" mc:Ignorable="a14" a14:legacySpreadsheetColorIndex="44"/>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Pt>
            <c:idx val="0"/>
            <c:invertIfNegative val="0"/>
            <c:bubble3D val="0"/>
            <c:spPr>
              <a:solidFill>
                <a:srgbClr val="FFFFFF"/>
              </a:solidFill>
              <a:ln w="12700">
                <a:solidFill>
                  <a:srgbClr val="FFFFFF"/>
                </a:solidFill>
                <a:prstDash val="solid"/>
              </a:ln>
            </c:spPr>
            <c:extLst>
              <c:ext xmlns:c16="http://schemas.microsoft.com/office/drawing/2014/chart" uri="{C3380CC4-5D6E-409C-BE32-E72D297353CC}">
                <c16:uniqueId val="{00000006-55B3-4449-9D6A-ED297DB7652D}"/>
              </c:ext>
            </c:extLst>
          </c:dPt>
          <c:dPt>
            <c:idx val="1"/>
            <c:invertIfNegative val="0"/>
            <c:bubble3D val="0"/>
            <c:spPr>
              <a:solidFill>
                <a:srgbClr val="FFFFFF"/>
              </a:solidFill>
              <a:ln w="12700">
                <a:solidFill>
                  <a:srgbClr val="FFFFFF"/>
                </a:solidFill>
                <a:prstDash val="solid"/>
              </a:ln>
            </c:spPr>
            <c:extLst>
              <c:ext xmlns:c16="http://schemas.microsoft.com/office/drawing/2014/chart" uri="{C3380CC4-5D6E-409C-BE32-E72D297353CC}">
                <c16:uniqueId val="{00000005-55B3-4449-9D6A-ED297DB7652D}"/>
              </c:ext>
            </c:extLst>
          </c:dPt>
          <c:dPt>
            <c:idx val="2"/>
            <c:invertIfNegative val="0"/>
            <c:bubble3D val="0"/>
            <c:spPr>
              <a:solidFill>
                <a:srgbClr val="FFFFFF"/>
              </a:solidFill>
              <a:ln w="12700">
                <a:solidFill>
                  <a:srgbClr val="FFFFFF"/>
                </a:solidFill>
                <a:prstDash val="solid"/>
              </a:ln>
            </c:spPr>
            <c:extLst>
              <c:ext xmlns:c16="http://schemas.microsoft.com/office/drawing/2014/chart" uri="{C3380CC4-5D6E-409C-BE32-E72D297353CC}">
                <c16:uniqueId val="{00000004-55B3-4449-9D6A-ED297DB7652D}"/>
              </c:ext>
            </c:extLst>
          </c:dPt>
          <c:cat>
            <c:numRef>
              <c:f>'[7]Графики-Э'!$N$31</c:f>
              <c:numCache>
                <c:formatCode>General</c:formatCode>
                <c:ptCount val="1"/>
              </c:numCache>
            </c:numRef>
          </c:cat>
          <c:val>
            <c:numRef>
              <c:f>'[1]Графики-Э'!$M$20:$O$20</c:f>
              <c:numCache>
                <c:formatCode>General</c:formatCode>
                <c:ptCount val="3"/>
                <c:pt idx="0">
                  <c:v>69.3</c:v>
                </c:pt>
                <c:pt idx="1">
                  <c:v>68.77</c:v>
                </c:pt>
                <c:pt idx="2">
                  <c:v>67.19</c:v>
                </c:pt>
              </c:numCache>
            </c:numRef>
          </c:val>
          <c:extLst>
            <c:ext xmlns:c16="http://schemas.microsoft.com/office/drawing/2014/chart" uri="{C3380CC4-5D6E-409C-BE32-E72D297353CC}">
              <c16:uniqueId val="{00000007-55B3-4449-9D6A-ED297DB7652D}"/>
            </c:ext>
          </c:extLst>
        </c:ser>
        <c:ser>
          <c:idx val="2"/>
          <c:order val="2"/>
          <c:tx>
            <c:strRef>
              <c:f>'[7]Графики-Э'!$N$15</c:f>
              <c:strCache>
                <c:ptCount val="1"/>
                <c:pt idx="0">
                  <c:v>кері</c:v>
                </c:pt>
              </c:strCache>
            </c:strRef>
          </c:tx>
          <c:spPr>
            <a:solidFill>
              <a:srgbClr val="CC99FF"/>
            </a:solidFill>
            <a:ln w="12700">
              <a:solidFill>
                <a:srgbClr val="000000"/>
              </a:solidFill>
              <a:prstDash val="solid"/>
            </a:ln>
          </c:spPr>
          <c:invertIfNegative val="0"/>
          <c:dPt>
            <c:idx val="0"/>
            <c:invertIfNegative val="0"/>
            <c:bubble3D val="0"/>
            <c:spPr>
              <a:solidFill>
                <a:srgbClr val="CC99FF"/>
              </a:solidFill>
              <a:ln w="25400">
                <a:noFill/>
              </a:ln>
            </c:spPr>
            <c:extLst>
              <c:ext xmlns:c16="http://schemas.microsoft.com/office/drawing/2014/chart" uri="{C3380CC4-5D6E-409C-BE32-E72D297353CC}">
                <c16:uniqueId val="{0000000A-55B3-4449-9D6A-ED297DB7652D}"/>
              </c:ext>
            </c:extLst>
          </c:dPt>
          <c:dPt>
            <c:idx val="1"/>
            <c:invertIfNegative val="0"/>
            <c:bubble3D val="0"/>
            <c:spPr>
              <a:solidFill>
                <a:srgbClr val="CC99FF"/>
              </a:solidFill>
              <a:ln w="25400">
                <a:noFill/>
              </a:ln>
            </c:spPr>
            <c:extLst>
              <c:ext xmlns:c16="http://schemas.microsoft.com/office/drawing/2014/chart" uri="{C3380CC4-5D6E-409C-BE32-E72D297353CC}">
                <c16:uniqueId val="{00000009-55B3-4449-9D6A-ED297DB7652D}"/>
              </c:ext>
            </c:extLst>
          </c:dPt>
          <c:dPt>
            <c:idx val="2"/>
            <c:invertIfNegative val="0"/>
            <c:bubble3D val="0"/>
            <c:spPr>
              <a:solidFill>
                <a:srgbClr val="CC99FF"/>
              </a:solidFill>
              <a:ln w="25400">
                <a:noFill/>
              </a:ln>
            </c:spPr>
            <c:extLst>
              <c:ext xmlns:c16="http://schemas.microsoft.com/office/drawing/2014/chart" uri="{C3380CC4-5D6E-409C-BE32-E72D297353CC}">
                <c16:uniqueId val="{00000008-55B3-4449-9D6A-ED297DB7652D}"/>
              </c:ext>
            </c:extLst>
          </c:dPt>
          <c:cat>
            <c:numRef>
              <c:f>'[7]Графики-Э'!$N$31</c:f>
              <c:numCache>
                <c:formatCode>General</c:formatCode>
                <c:ptCount val="1"/>
              </c:numCache>
            </c:numRef>
          </c:cat>
          <c:val>
            <c:numRef>
              <c:f>'[1]Графики-Э'!$R$21:$V$21</c:f>
              <c:numCache>
                <c:formatCode>General</c:formatCode>
                <c:ptCount val="5"/>
                <c:pt idx="1">
                  <c:v>0</c:v>
                </c:pt>
                <c:pt idx="2">
                  <c:v>0</c:v>
                </c:pt>
                <c:pt idx="3">
                  <c:v>0</c:v>
                </c:pt>
                <c:pt idx="4">
                  <c:v>0</c:v>
                </c:pt>
              </c:numCache>
            </c:numRef>
          </c:val>
          <c:extLst>
            <c:ext xmlns:c16="http://schemas.microsoft.com/office/drawing/2014/chart" uri="{C3380CC4-5D6E-409C-BE32-E72D297353CC}">
              <c16:uniqueId val="{0000000B-55B3-4449-9D6A-ED297DB7652D}"/>
            </c:ext>
          </c:extLst>
        </c:ser>
        <c:ser>
          <c:idx val="3"/>
          <c:order val="3"/>
          <c:tx>
            <c:strRef>
              <c:f>'[7]Графики-Э'!$N$16</c:f>
              <c:strCache>
                <c:ptCount val="1"/>
                <c:pt idx="0">
                  <c:v>білмеймін</c:v>
                </c:pt>
              </c:strCache>
            </c:strRef>
          </c:tx>
          <c:spPr>
            <a:pattFill prst="wd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FF99CC" mc:Ignorable="a14" a14:legacySpreadsheetColorIndex="45"/>
              </a:bgClr>
            </a:pattFill>
            <a:ln w="12700">
              <a:solidFill>
                <a:srgbClr val="000000"/>
              </a:solidFill>
              <a:prstDash val="solid"/>
            </a:ln>
          </c:spPr>
          <c:invertIfNegative val="0"/>
          <c:dPt>
            <c:idx val="0"/>
            <c:invertIfNegative val="0"/>
            <c:bubble3D val="0"/>
            <c:spPr>
              <a:pattFill prst="wd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FF99CC" mc:Ignorable="a14" a14:legacySpreadsheetColorIndex="45"/>
                </a:bgClr>
              </a:pattFill>
              <a:ln w="25400">
                <a:noFill/>
              </a:ln>
            </c:spPr>
            <c:extLst>
              <c:ext xmlns:c16="http://schemas.microsoft.com/office/drawing/2014/chart" uri="{C3380CC4-5D6E-409C-BE32-E72D297353CC}">
                <c16:uniqueId val="{0000000C-55B3-4449-9D6A-ED297DB7652D}"/>
              </c:ext>
            </c:extLst>
          </c:dPt>
          <c:dPt>
            <c:idx val="1"/>
            <c:invertIfNegative val="0"/>
            <c:bubble3D val="0"/>
            <c:spPr>
              <a:pattFill prst="wd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FF99CC" mc:Ignorable="a14" a14:legacySpreadsheetColorIndex="45"/>
                </a:bgClr>
              </a:pattFill>
              <a:ln w="25400">
                <a:noFill/>
              </a:ln>
            </c:spPr>
            <c:extLst>
              <c:ext xmlns:c16="http://schemas.microsoft.com/office/drawing/2014/chart" uri="{C3380CC4-5D6E-409C-BE32-E72D297353CC}">
                <c16:uniqueId val="{0000000D-55B3-4449-9D6A-ED297DB7652D}"/>
              </c:ext>
            </c:extLst>
          </c:dPt>
          <c:dPt>
            <c:idx val="2"/>
            <c:invertIfNegative val="0"/>
            <c:bubble3D val="0"/>
            <c:spPr>
              <a:pattFill prst="wd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FF99CC" mc:Ignorable="a14" a14:legacySpreadsheetColorIndex="45"/>
                </a:bgClr>
              </a:pattFill>
              <a:ln w="25400">
                <a:noFill/>
              </a:ln>
            </c:spPr>
            <c:extLst>
              <c:ext xmlns:c16="http://schemas.microsoft.com/office/drawing/2014/chart" uri="{C3380CC4-5D6E-409C-BE32-E72D297353CC}">
                <c16:uniqueId val="{0000000E-55B3-4449-9D6A-ED297DB7652D}"/>
              </c:ext>
            </c:extLst>
          </c:dPt>
          <c:cat>
            <c:numRef>
              <c:f>'[7]Графики-Э'!$N$31</c:f>
              <c:numCache>
                <c:formatCode>General</c:formatCode>
                <c:ptCount val="1"/>
              </c:numCache>
            </c:numRef>
          </c:cat>
          <c:val>
            <c:numRef>
              <c:f>'[7]Графики-Э'!$N$31</c:f>
              <c:numCache>
                <c:formatCode>General</c:formatCode>
                <c:ptCount val="1"/>
              </c:numCache>
            </c:numRef>
          </c:val>
          <c:extLst>
            <c:ext xmlns:c16="http://schemas.microsoft.com/office/drawing/2014/chart" uri="{C3380CC4-5D6E-409C-BE32-E72D297353CC}">
              <c16:uniqueId val="{0000000F-55B3-4449-9D6A-ED297DB7652D}"/>
            </c:ext>
          </c:extLst>
        </c:ser>
        <c:ser>
          <c:idx val="5"/>
          <c:order val="4"/>
          <c:spPr>
            <a:solidFill>
              <a:srgbClr val="FFFFFF"/>
            </a:solidFill>
            <a:ln w="25400">
              <a:noFill/>
            </a:ln>
          </c:spPr>
          <c:invertIfNegative val="0"/>
          <c:cat>
            <c:numRef>
              <c:f>'[7]Графики-Э'!$N$31</c:f>
              <c:numCache>
                <c:formatCode>General</c:formatCode>
                <c:ptCount val="1"/>
              </c:numCache>
            </c:numRef>
          </c:cat>
          <c:val>
            <c:numLit>
              <c:formatCode>General</c:formatCode>
              <c:ptCount val="1"/>
              <c:pt idx="0">
                <c:v>1</c:v>
              </c:pt>
            </c:numLit>
          </c:val>
          <c:extLst>
            <c:ext xmlns:c16="http://schemas.microsoft.com/office/drawing/2014/chart" uri="{C3380CC4-5D6E-409C-BE32-E72D297353CC}">
              <c16:uniqueId val="{00000010-55B3-4449-9D6A-ED297DB7652D}"/>
            </c:ext>
          </c:extLst>
        </c:ser>
        <c:ser>
          <c:idx val="6"/>
          <c:order val="5"/>
          <c:tx>
            <c:strRef>
              <c:f>'[1]Графики-Э'!$R$31</c:f>
              <c:strCache>
                <c:ptCount val="1"/>
              </c:strCache>
            </c:strRef>
          </c:tx>
          <c:spPr>
            <a:solidFill>
              <a:srgbClr val="0066CC"/>
            </a:solidFill>
            <a:ln w="12700">
              <a:solidFill>
                <a:srgbClr val="FFFFFF"/>
              </a:solidFill>
              <a:prstDash val="solid"/>
            </a:ln>
          </c:spPr>
          <c:invertIfNegative val="0"/>
          <c:cat>
            <c:numRef>
              <c:f>'[7]Графики-Э'!$N$31</c:f>
              <c:numCache>
                <c:formatCode>General</c:formatCode>
                <c:ptCount val="1"/>
              </c:numCache>
            </c:numRef>
          </c:cat>
          <c:val>
            <c:numRef>
              <c:f>'[1]Графики-Э'!$R$21:$T$21</c:f>
              <c:numCache>
                <c:formatCode>General</c:formatCode>
                <c:ptCount val="3"/>
                <c:pt idx="1">
                  <c:v>0</c:v>
                </c:pt>
                <c:pt idx="2">
                  <c:v>0</c:v>
                </c:pt>
              </c:numCache>
            </c:numRef>
          </c:val>
          <c:extLst>
            <c:ext xmlns:c16="http://schemas.microsoft.com/office/drawing/2014/chart" uri="{C3380CC4-5D6E-409C-BE32-E72D297353CC}">
              <c16:uniqueId val="{00000011-55B3-4449-9D6A-ED297DB7652D}"/>
            </c:ext>
          </c:extLst>
        </c:ser>
        <c:dLbls>
          <c:showLegendKey val="0"/>
          <c:showVal val="0"/>
          <c:showCatName val="0"/>
          <c:showSerName val="0"/>
          <c:showPercent val="0"/>
          <c:showBubbleSize val="0"/>
        </c:dLbls>
        <c:gapWidth val="0"/>
        <c:axId val="1194046703"/>
        <c:axId val="1"/>
      </c:barChart>
      <c:lineChart>
        <c:grouping val="standard"/>
        <c:varyColors val="0"/>
        <c:ser>
          <c:idx val="0"/>
          <c:order val="6"/>
          <c:tx>
            <c:strRef>
              <c:f>'[1]Графики-Э'!$K$20</c:f>
              <c:strCache>
                <c:ptCount val="1"/>
                <c:pt idx="0">
                  <c:v>не повлияло</c:v>
                </c:pt>
              </c:strCache>
            </c:strRef>
          </c:tx>
          <c:spPr>
            <a:ln w="12700">
              <a:solidFill>
                <a:srgbClr val="FFFFFF"/>
              </a:solidFill>
              <a:prstDash val="solid"/>
            </a:ln>
          </c:spPr>
          <c:marker>
            <c:symbol val="diamond"/>
            <c:size val="5"/>
            <c:spPr>
              <a:solidFill>
                <a:srgbClr val="FFFFFF"/>
              </a:solidFill>
              <a:ln>
                <a:solidFill>
                  <a:srgbClr val="FFFFFF"/>
                </a:solidFill>
                <a:prstDash val="solid"/>
              </a:ln>
            </c:spPr>
          </c:marker>
          <c:cat>
            <c:numRef>
              <c:f>'[7]Графики-Э'!$N$31</c:f>
              <c:numCache>
                <c:formatCode>General</c:formatCode>
                <c:ptCount val="1"/>
              </c:numCache>
            </c:numRef>
          </c:cat>
          <c:val>
            <c:numRef>
              <c:f>'[1]Графики-Э'!$M$20:$O$20</c:f>
              <c:numCache>
                <c:formatCode>General</c:formatCode>
                <c:ptCount val="3"/>
                <c:pt idx="0">
                  <c:v>69.3</c:v>
                </c:pt>
                <c:pt idx="1">
                  <c:v>68.77</c:v>
                </c:pt>
                <c:pt idx="2">
                  <c:v>67.19</c:v>
                </c:pt>
              </c:numCache>
            </c:numRef>
          </c:val>
          <c:smooth val="0"/>
          <c:extLst>
            <c:ext xmlns:c16="http://schemas.microsoft.com/office/drawing/2014/chart" uri="{C3380CC4-5D6E-409C-BE32-E72D297353CC}">
              <c16:uniqueId val="{00000012-55B3-4449-9D6A-ED297DB7652D}"/>
            </c:ext>
          </c:extLst>
        </c:ser>
        <c:ser>
          <c:idx val="2"/>
          <c:order val="7"/>
          <c:tx>
            <c:strRef>
              <c:f>'[1]Графики-Э'!$K$21</c:f>
              <c:strCache>
                <c:ptCount val="1"/>
                <c:pt idx="0">
                  <c:v>негативно</c:v>
                </c:pt>
              </c:strCache>
            </c:strRef>
          </c:tx>
          <c:spPr>
            <a:ln w="19050">
              <a:noFill/>
            </a:ln>
          </c:spPr>
          <c:marker>
            <c:symbol val="none"/>
          </c:marker>
          <c:dPt>
            <c:idx val="0"/>
            <c:bubble3D val="0"/>
            <c:extLst>
              <c:ext xmlns:c16="http://schemas.microsoft.com/office/drawing/2014/chart" uri="{C3380CC4-5D6E-409C-BE32-E72D297353CC}">
                <c16:uniqueId val="{00000018-55B3-4449-9D6A-ED297DB7652D}"/>
              </c:ext>
            </c:extLst>
          </c:dPt>
          <c:dPt>
            <c:idx val="1"/>
            <c:bubble3D val="0"/>
            <c:extLst>
              <c:ext xmlns:c16="http://schemas.microsoft.com/office/drawing/2014/chart" uri="{C3380CC4-5D6E-409C-BE32-E72D297353CC}">
                <c16:uniqueId val="{00000016-55B3-4449-9D6A-ED297DB7652D}"/>
              </c:ext>
            </c:extLst>
          </c:dPt>
          <c:dPt>
            <c:idx val="2"/>
            <c:bubble3D val="0"/>
            <c:extLst>
              <c:ext xmlns:c16="http://schemas.microsoft.com/office/drawing/2014/chart" uri="{C3380CC4-5D6E-409C-BE32-E72D297353CC}">
                <c16:uniqueId val="{00000014-55B3-4449-9D6A-ED297DB7652D}"/>
              </c:ext>
            </c:extLst>
          </c:dPt>
          <c:cat>
            <c:numRef>
              <c:f>'[7]Графики-Э'!$N$31</c:f>
              <c:numCache>
                <c:formatCode>General</c:formatCode>
                <c:ptCount val="1"/>
              </c:numCache>
            </c:numRef>
          </c:cat>
          <c:val>
            <c:numRef>
              <c:f>'[1]Графики-Э'!$M$21:$O$21</c:f>
              <c:numCache>
                <c:formatCode>General</c:formatCode>
                <c:ptCount val="3"/>
                <c:pt idx="0">
                  <c:v>7.23</c:v>
                </c:pt>
                <c:pt idx="1">
                  <c:v>6.46</c:v>
                </c:pt>
                <c:pt idx="2">
                  <c:v>7.95</c:v>
                </c:pt>
              </c:numCache>
            </c:numRef>
          </c:val>
          <c:smooth val="0"/>
          <c:extLst>
            <c:ext xmlns:c16="http://schemas.microsoft.com/office/drawing/2014/chart" uri="{C3380CC4-5D6E-409C-BE32-E72D297353CC}">
              <c16:uniqueId val="{00000019-55B3-4449-9D6A-ED297DB7652D}"/>
            </c:ext>
          </c:extLst>
        </c:ser>
        <c:ser>
          <c:idx val="3"/>
          <c:order val="8"/>
          <c:tx>
            <c:strRef>
              <c:f>'[1]Графики-Э'!$K$22</c:f>
              <c:strCache>
                <c:ptCount val="1"/>
                <c:pt idx="0">
                  <c:v>не знаю</c:v>
                </c:pt>
              </c:strCache>
            </c:strRef>
          </c:tx>
          <c:spPr>
            <a:ln w="12700">
              <a:solidFill>
                <a:srgbClr val="FFFFFF"/>
              </a:solidFill>
              <a:prstDash val="solid"/>
            </a:ln>
          </c:spPr>
          <c:marker>
            <c:symbol val="x"/>
            <c:size val="5"/>
            <c:spPr>
              <a:noFill/>
              <a:ln>
                <a:solidFill>
                  <a:srgbClr val="FFFFFF"/>
                </a:solidFill>
                <a:prstDash val="solid"/>
              </a:ln>
            </c:spPr>
          </c:marker>
          <c:dPt>
            <c:idx val="1"/>
            <c:bubble3D val="0"/>
            <c:spPr>
              <a:ln w="19050">
                <a:noFill/>
              </a:ln>
            </c:spPr>
            <c:extLst>
              <c:ext xmlns:c16="http://schemas.microsoft.com/office/drawing/2014/chart" uri="{C3380CC4-5D6E-409C-BE32-E72D297353CC}">
                <c16:uniqueId val="{0000001B-55B3-4449-9D6A-ED297DB7652D}"/>
              </c:ext>
            </c:extLst>
          </c:dPt>
          <c:cat>
            <c:numRef>
              <c:f>'[7]Графики-Э'!$N$31</c:f>
              <c:numCache>
                <c:formatCode>General</c:formatCode>
                <c:ptCount val="1"/>
              </c:numCache>
            </c:numRef>
          </c:cat>
          <c:val>
            <c:numRef>
              <c:f>'[1]Графики-Э'!$M$22:$O$22</c:f>
              <c:numCache>
                <c:formatCode>General</c:formatCode>
                <c:ptCount val="3"/>
                <c:pt idx="0">
                  <c:v>18.41</c:v>
                </c:pt>
                <c:pt idx="1">
                  <c:v>18.45</c:v>
                </c:pt>
                <c:pt idx="2">
                  <c:v>16.91</c:v>
                </c:pt>
              </c:numCache>
            </c:numRef>
          </c:val>
          <c:smooth val="0"/>
          <c:extLst>
            <c:ext xmlns:c16="http://schemas.microsoft.com/office/drawing/2014/chart" uri="{C3380CC4-5D6E-409C-BE32-E72D297353CC}">
              <c16:uniqueId val="{0000001C-55B3-4449-9D6A-ED297DB7652D}"/>
            </c:ext>
          </c:extLst>
        </c:ser>
        <c:ser>
          <c:idx val="4"/>
          <c:order val="9"/>
          <c:spPr>
            <a:ln w="12700">
              <a:solidFill>
                <a:srgbClr val="800080"/>
              </a:solidFill>
              <a:prstDash val="solid"/>
            </a:ln>
          </c:spPr>
          <c:marker>
            <c:symbol val="star"/>
            <c:size val="5"/>
            <c:spPr>
              <a:noFill/>
              <a:ln>
                <a:solidFill>
                  <a:srgbClr val="800080"/>
                </a:solidFill>
                <a:prstDash val="solid"/>
              </a:ln>
            </c:spPr>
          </c:marker>
          <c:cat>
            <c:numRef>
              <c:f>'[7]Графики-Э'!$N$31</c:f>
              <c:numCache>
                <c:formatCode>General</c:formatCode>
                <c:ptCount val="1"/>
              </c:numCache>
            </c:numRef>
          </c:cat>
          <c:val>
            <c:numLit>
              <c:formatCode>General</c:formatCode>
              <c:ptCount val="1"/>
              <c:pt idx="0">
                <c:v>1</c:v>
              </c:pt>
            </c:numLit>
          </c:val>
          <c:smooth val="0"/>
          <c:extLst>
            <c:ext xmlns:c16="http://schemas.microsoft.com/office/drawing/2014/chart" uri="{C3380CC4-5D6E-409C-BE32-E72D297353CC}">
              <c16:uniqueId val="{0000001D-55B3-4449-9D6A-ED297DB7652D}"/>
            </c:ext>
          </c:extLst>
        </c:ser>
        <c:ser>
          <c:idx val="5"/>
          <c:order val="10"/>
          <c:spPr>
            <a:ln w="12700">
              <a:solidFill>
                <a:srgbClr val="800000"/>
              </a:solidFill>
              <a:prstDash val="solid"/>
            </a:ln>
          </c:spPr>
          <c:marker>
            <c:symbol val="circle"/>
            <c:size val="5"/>
            <c:spPr>
              <a:solidFill>
                <a:srgbClr val="800000"/>
              </a:solidFill>
              <a:ln>
                <a:solidFill>
                  <a:srgbClr val="800000"/>
                </a:solidFill>
                <a:prstDash val="solid"/>
              </a:ln>
            </c:spPr>
          </c:marker>
          <c:cat>
            <c:numRef>
              <c:f>'[7]Графики-Э'!$N$31</c:f>
              <c:numCache>
                <c:formatCode>General</c:formatCode>
                <c:ptCount val="1"/>
              </c:numCache>
            </c:numRef>
          </c:cat>
          <c:val>
            <c:numLit>
              <c:formatCode>General</c:formatCode>
              <c:ptCount val="1"/>
              <c:pt idx="0">
                <c:v>1</c:v>
              </c:pt>
            </c:numLit>
          </c:val>
          <c:smooth val="0"/>
          <c:extLst>
            <c:ext xmlns:c16="http://schemas.microsoft.com/office/drawing/2014/chart" uri="{C3380CC4-5D6E-409C-BE32-E72D297353CC}">
              <c16:uniqueId val="{0000001E-55B3-4449-9D6A-ED297DB7652D}"/>
            </c:ext>
          </c:extLst>
        </c:ser>
        <c:ser>
          <c:idx val="6"/>
          <c:order val="11"/>
          <c:spPr>
            <a:ln w="12700">
              <a:solidFill>
                <a:srgbClr val="FFFFFF"/>
              </a:solidFill>
              <a:prstDash val="solid"/>
            </a:ln>
          </c:spPr>
          <c:marker>
            <c:symbol val="square"/>
            <c:size val="2"/>
            <c:spPr>
              <a:noFill/>
              <a:ln w="6350">
                <a:noFill/>
              </a:ln>
            </c:spPr>
          </c:marker>
          <c:cat>
            <c:numRef>
              <c:f>'[7]Графики-Э'!$N$31</c:f>
              <c:numCache>
                <c:formatCode>General</c:formatCode>
                <c:ptCount val="1"/>
              </c:numCache>
            </c:numRef>
          </c:cat>
          <c:val>
            <c:numLit>
              <c:formatCode>General</c:formatCode>
              <c:ptCount val="1"/>
              <c:pt idx="0">
                <c:v>1</c:v>
              </c:pt>
            </c:numLit>
          </c:val>
          <c:smooth val="0"/>
          <c:extLst>
            <c:ext xmlns:c16="http://schemas.microsoft.com/office/drawing/2014/chart" uri="{C3380CC4-5D6E-409C-BE32-E72D297353CC}">
              <c16:uniqueId val="{0000001F-55B3-4449-9D6A-ED297DB7652D}"/>
            </c:ext>
          </c:extLst>
        </c:ser>
        <c:dLbls>
          <c:showLegendKey val="0"/>
          <c:showVal val="0"/>
          <c:showCatName val="0"/>
          <c:showSerName val="0"/>
          <c:showPercent val="0"/>
          <c:showBubbleSize val="0"/>
        </c:dLbls>
        <c:marker val="1"/>
        <c:smooth val="0"/>
        <c:axId val="3"/>
        <c:axId val="4"/>
      </c:lineChart>
      <c:catAx>
        <c:axId val="1194046703"/>
        <c:scaling>
          <c:orientation val="minMax"/>
        </c:scaling>
        <c:delete val="1"/>
        <c:axPos val="b"/>
        <c:numFmt formatCode="General" sourceLinked="1"/>
        <c:majorTickMark val="out"/>
        <c:minorTickMark val="none"/>
        <c:tickLblPos val="nextTo"/>
        <c:crossAx val="1"/>
        <c:crosses val="autoZero"/>
        <c:auto val="0"/>
        <c:lblAlgn val="ctr"/>
        <c:lblOffset val="100"/>
        <c:noMultiLvlLbl val="0"/>
      </c:catAx>
      <c:valAx>
        <c:axId val="1"/>
        <c:scaling>
          <c:orientation val="minMax"/>
        </c:scaling>
        <c:delete val="1"/>
        <c:axPos val="l"/>
        <c:numFmt formatCode="General" sourceLinked="1"/>
        <c:majorTickMark val="out"/>
        <c:minorTickMark val="none"/>
        <c:tickLblPos val="nextTo"/>
        <c:crossAx val="119404670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noFill/>
        <a:ln w="25400">
          <a:noFill/>
        </a:ln>
      </c:spPr>
    </c:plotArea>
    <c:legend>
      <c:legendPos val="r"/>
      <c:legendEntry>
        <c:idx val="4"/>
        <c:delete val="1"/>
      </c:legendEntry>
      <c:overlay val="0"/>
      <c:spPr>
        <a:solidFill>
          <a:srgbClr val="FFFFFF"/>
        </a:solidFill>
        <a:ln w="25400">
          <a:noFill/>
        </a:ln>
      </c:spPr>
      <c:txPr>
        <a:bodyPr/>
        <a:lstStyle/>
        <a:p>
          <a:pPr>
            <a:defRPr sz="82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'[7]Графики-Э'!$N$34</c:f>
              <c:strCache>
                <c:ptCount val="1"/>
                <c:pt idx="0">
                  <c:v>жоғарылайды</c:v>
                </c:pt>
              </c:strCache>
            </c:strRef>
          </c:tx>
          <c:spPr>
            <a:pattFill prst="openDmnd">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9CCFF" mc:Ignorable="a14" a14:legacySpreadsheetColorIndex="44"/>
              </a:bgClr>
            </a:pattFill>
            <a:ln w="12700">
              <a:solidFill>
                <a:srgbClr val="000000"/>
              </a:solidFill>
              <a:prstDash val="solid"/>
            </a:ln>
          </c:spPr>
          <c:invertIfNegative val="0"/>
          <c:cat>
            <c:numRef>
              <c:f>'[7]Графики-Э'!$N$32</c:f>
              <c:numCache>
                <c:formatCode>General</c:formatCode>
                <c:ptCount val="1"/>
              </c:numCache>
            </c:numRef>
          </c:cat>
          <c:val>
            <c:numRef>
              <c:f>'[1]Графики-Э'!$P$40:$S$40</c:f>
              <c:numCache>
                <c:formatCode>General</c:formatCode>
                <c:ptCount val="4"/>
                <c:pt idx="0">
                  <c:v>18.48</c:v>
                </c:pt>
              </c:numCache>
            </c:numRef>
          </c:val>
          <c:extLst>
            <c:ext xmlns:c16="http://schemas.microsoft.com/office/drawing/2014/chart" uri="{C3380CC4-5D6E-409C-BE32-E72D297353CC}">
              <c16:uniqueId val="{00000000-F3A1-4591-8912-7C5986720D2C}"/>
            </c:ext>
          </c:extLst>
        </c:ser>
        <c:ser>
          <c:idx val="0"/>
          <c:order val="1"/>
          <c:tx>
            <c:strRef>
              <c:f>'[7]Графики-Э'!$N$35</c:f>
              <c:strCache>
                <c:ptCount val="1"/>
                <c:pt idx="0">
                  <c:v>өзгермейді</c:v>
                </c:pt>
              </c:strCache>
            </c:strRef>
          </c:tx>
          <c:spPr>
            <a:pattFill prst="dashHorz">
              <a:fgClr>
                <a:srgbClr xmlns:mc="http://schemas.openxmlformats.org/markup-compatibility/2006" xmlns:a14="http://schemas.microsoft.com/office/drawing/2010/main" val="99CCFF" mc:Ignorable="a14" a14:legacySpreadsheetColorIndex="44"/>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numRef>
              <c:f>'[7]Графики-Э'!$N$32</c:f>
              <c:numCache>
                <c:formatCode>General</c:formatCode>
                <c:ptCount val="1"/>
              </c:numCache>
            </c:numRef>
          </c:cat>
          <c:val>
            <c:numRef>
              <c:f>'[1]Графики-Э'!$P$41:$S$41</c:f>
              <c:numCache>
                <c:formatCode>General</c:formatCode>
                <c:ptCount val="4"/>
                <c:pt idx="0">
                  <c:v>33.6</c:v>
                </c:pt>
              </c:numCache>
            </c:numRef>
          </c:val>
          <c:extLst>
            <c:ext xmlns:c16="http://schemas.microsoft.com/office/drawing/2014/chart" uri="{C3380CC4-5D6E-409C-BE32-E72D297353CC}">
              <c16:uniqueId val="{00000001-F3A1-4591-8912-7C5986720D2C}"/>
            </c:ext>
          </c:extLst>
        </c:ser>
        <c:ser>
          <c:idx val="4"/>
          <c:order val="2"/>
          <c:tx>
            <c:strRef>
              <c:f>'[7]Графики-Э'!$N$36</c:f>
              <c:strCache>
                <c:ptCount val="1"/>
                <c:pt idx="0">
                  <c:v>төмендейді</c:v>
                </c:pt>
              </c:strCache>
            </c:strRef>
          </c:tx>
          <c:spPr>
            <a:solidFill>
              <a:srgbClr val="CC99FF"/>
            </a:solidFill>
            <a:ln w="12700">
              <a:solidFill>
                <a:srgbClr val="000000"/>
              </a:solidFill>
              <a:prstDash val="solid"/>
            </a:ln>
          </c:spPr>
          <c:invertIfNegative val="0"/>
          <c:cat>
            <c:numRef>
              <c:f>'[7]Графики-Э'!$N$32</c:f>
              <c:numCache>
                <c:formatCode>General</c:formatCode>
                <c:ptCount val="1"/>
              </c:numCache>
            </c:numRef>
          </c:cat>
          <c:val>
            <c:numRef>
              <c:f>'[1]Графики-Э'!$P$42:$S$42</c:f>
              <c:numCache>
                <c:formatCode>General</c:formatCode>
                <c:ptCount val="4"/>
                <c:pt idx="0">
                  <c:v>14.54</c:v>
                </c:pt>
              </c:numCache>
            </c:numRef>
          </c:val>
          <c:extLst>
            <c:ext xmlns:c16="http://schemas.microsoft.com/office/drawing/2014/chart" uri="{C3380CC4-5D6E-409C-BE32-E72D297353CC}">
              <c16:uniqueId val="{00000002-F3A1-4591-8912-7C5986720D2C}"/>
            </c:ext>
          </c:extLst>
        </c:ser>
        <c:dLbls>
          <c:showLegendKey val="0"/>
          <c:showVal val="0"/>
          <c:showCatName val="0"/>
          <c:showSerName val="0"/>
          <c:showPercent val="0"/>
          <c:showBubbleSize val="0"/>
        </c:dLbls>
        <c:gapWidth val="150"/>
        <c:axId val="1194044703"/>
        <c:axId val="1"/>
      </c:barChart>
      <c:barChart>
        <c:barDir val="col"/>
        <c:grouping val="clustered"/>
        <c:varyColors val="0"/>
        <c:ser>
          <c:idx val="2"/>
          <c:order val="3"/>
          <c:tx>
            <c:strRef>
              <c:f>'[7]Графики-Э'!$N$38</c:f>
              <c:strCache>
                <c:ptCount val="1"/>
                <c:pt idx="0">
                  <c:v>білмеймін</c:v>
                </c:pt>
              </c:strCache>
            </c:strRef>
          </c:tx>
          <c:spPr>
            <a:pattFill prst="wd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FF99CC" mc:Ignorable="a14" a14:legacySpreadsheetColorIndex="45"/>
              </a:bgClr>
            </a:pattFill>
            <a:ln w="12700">
              <a:solidFill>
                <a:srgbClr val="000000"/>
              </a:solidFill>
              <a:prstDash val="solid"/>
            </a:ln>
          </c:spPr>
          <c:invertIfNegative val="0"/>
          <c:cat>
            <c:numRef>
              <c:f>'[7]Графики-Э'!$N$32</c:f>
              <c:numCache>
                <c:formatCode>General</c:formatCode>
                <c:ptCount val="1"/>
              </c:numCache>
            </c:numRef>
          </c:cat>
          <c:val>
            <c:numRef>
              <c:f>'[7]Графики-Э'!$N$32</c:f>
              <c:numCache>
                <c:formatCode>General</c:formatCode>
                <c:ptCount val="1"/>
              </c:numCache>
            </c:numRef>
          </c:val>
          <c:extLst>
            <c:ext xmlns:c16="http://schemas.microsoft.com/office/drawing/2014/chart" uri="{C3380CC4-5D6E-409C-BE32-E72D297353CC}">
              <c16:uniqueId val="{00000003-F3A1-4591-8912-7C5986720D2C}"/>
            </c:ext>
          </c:extLst>
        </c:ser>
        <c:dLbls>
          <c:showLegendKey val="0"/>
          <c:showVal val="0"/>
          <c:showCatName val="0"/>
          <c:showSerName val="0"/>
          <c:showPercent val="0"/>
          <c:showBubbleSize val="0"/>
        </c:dLbls>
        <c:gapWidth val="150"/>
        <c:axId val="3"/>
        <c:axId val="4"/>
      </c:barChart>
      <c:lineChart>
        <c:grouping val="standard"/>
        <c:varyColors val="0"/>
        <c:ser>
          <c:idx val="3"/>
          <c:order val="4"/>
          <c:tx>
            <c:strRef>
              <c:f>'[1]Графики-Э'!$O$44</c:f>
              <c:strCache>
                <c:ptCount val="1"/>
              </c:strCache>
            </c:strRef>
          </c:tx>
          <c:spPr>
            <a:ln w="12700">
              <a:solidFill>
                <a:srgbClr val="FFFFFF"/>
              </a:solidFill>
              <a:prstDash val="solid"/>
            </a:ln>
          </c:spPr>
          <c:marker>
            <c:symbol val="x"/>
            <c:size val="3"/>
            <c:spPr>
              <a:solidFill>
                <a:srgbClr val="FFFFFF"/>
              </a:solidFill>
              <a:ln>
                <a:solidFill>
                  <a:srgbClr val="FFFFFF"/>
                </a:solidFill>
                <a:prstDash val="solid"/>
              </a:ln>
            </c:spPr>
          </c:marker>
          <c:cat>
            <c:numRef>
              <c:f>'[7]Графики-Э'!$N$32</c:f>
              <c:numCache>
                <c:formatCode>General</c:formatCode>
                <c:ptCount val="1"/>
              </c:numCache>
            </c:numRef>
          </c:cat>
          <c:val>
            <c:numRef>
              <c:f>'[1]Графики-Э'!$P$44:$S$44</c:f>
              <c:numCache>
                <c:formatCode>General</c:formatCode>
                <c:ptCount val="4"/>
              </c:numCache>
            </c:numRef>
          </c:val>
          <c:smooth val="0"/>
          <c:extLst>
            <c:ext xmlns:c16="http://schemas.microsoft.com/office/drawing/2014/chart" uri="{C3380CC4-5D6E-409C-BE32-E72D297353CC}">
              <c16:uniqueId val="{00000004-F3A1-4591-8912-7C5986720D2C}"/>
            </c:ext>
          </c:extLst>
        </c:ser>
        <c:dLbls>
          <c:showLegendKey val="0"/>
          <c:showVal val="0"/>
          <c:showCatName val="0"/>
          <c:showSerName val="0"/>
          <c:showPercent val="0"/>
          <c:showBubbleSize val="0"/>
        </c:dLbls>
        <c:marker val="1"/>
        <c:smooth val="0"/>
        <c:axId val="3"/>
        <c:axId val="4"/>
      </c:lineChart>
      <c:catAx>
        <c:axId val="1194044703"/>
        <c:scaling>
          <c:orientation val="minMax"/>
        </c:scaling>
        <c:delete val="1"/>
        <c:axPos val="b"/>
        <c:numFmt formatCode="General" sourceLinked="1"/>
        <c:majorTickMark val="out"/>
        <c:minorTickMark val="none"/>
        <c:tickLblPos val="nextTo"/>
        <c:crossAx val="1"/>
        <c:crosses val="autoZero"/>
        <c:auto val="0"/>
        <c:lblAlgn val="ctr"/>
        <c:lblOffset val="100"/>
        <c:noMultiLvlLbl val="0"/>
      </c:catAx>
      <c:valAx>
        <c:axId val="1"/>
        <c:scaling>
          <c:orientation val="minMax"/>
        </c:scaling>
        <c:delete val="1"/>
        <c:axPos val="l"/>
        <c:numFmt formatCode="General" sourceLinked="1"/>
        <c:majorTickMark val="out"/>
        <c:minorTickMark val="none"/>
        <c:tickLblPos val="nextTo"/>
        <c:crossAx val="119404470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solidFill>
          <a:srgbClr val="FFFFFF"/>
        </a:solidFill>
        <a:ln w="12700">
          <a:solidFill>
            <a:srgbClr val="FFFFFF"/>
          </a:solidFill>
          <a:prstDash val="solid"/>
        </a:ln>
      </c:spPr>
    </c:plotArea>
    <c:legend>
      <c:legendPos val="t"/>
      <c:layout>
        <c:manualLayout>
          <c:xMode val="edge"/>
          <c:yMode val="edge"/>
          <c:x val="9.3536421461021813E-2"/>
          <c:y val="0.22858464946790252"/>
          <c:w val="0.87416137093819146"/>
          <c:h val="0.65718086722021984"/>
        </c:manualLayout>
      </c:layout>
      <c:overlay val="0"/>
      <c:spPr>
        <a:solidFill>
          <a:srgbClr val="FFFFFF"/>
        </a:solidFill>
        <a:ln w="25400">
          <a:noFill/>
        </a:ln>
      </c:spPr>
      <c:txPr>
        <a:bodyPr/>
        <a:lstStyle/>
        <a:p>
          <a:pPr>
            <a:defRPr sz="82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2"/>
          <c:order val="2"/>
          <c:tx>
            <c:v>ДРП всего, млрд тенге</c:v>
          </c:tx>
          <c:spPr>
            <a:solidFill>
              <a:srgbClr val="FFFFCC"/>
            </a:solidFill>
            <a:ln w="12700">
              <a:solidFill>
                <a:srgbClr val="000000"/>
              </a:solidFill>
              <a:prstDash val="solid"/>
            </a:ln>
          </c:spPr>
          <c:invertIfNegative val="0"/>
          <c:cat>
            <c:strLit>
              <c:ptCount val="5"/>
              <c:pt idx="0">
                <c:v>2 кв. 2001</c:v>
              </c:pt>
              <c:pt idx="1">
                <c:v>3 кв. 2001</c:v>
              </c:pt>
              <c:pt idx="2">
                <c:v>4 кв. 2001</c:v>
              </c:pt>
              <c:pt idx="3">
                <c:v>1 кв. 2002</c:v>
              </c:pt>
              <c:pt idx="4">
                <c:v>2 кв. 2002 </c:v>
              </c:pt>
            </c:strLit>
          </c:cat>
          <c:val>
            <c:numLit>
              <c:formatCode>General</c:formatCode>
              <c:ptCount val="5"/>
              <c:pt idx="0">
                <c:v>2.8761696799999998</c:v>
              </c:pt>
              <c:pt idx="1">
                <c:v>2.5759289999999999</c:v>
              </c:pt>
              <c:pt idx="2">
                <c:v>2.8439650160000003</c:v>
              </c:pt>
              <c:pt idx="3">
                <c:v>2.7914529251999998</c:v>
              </c:pt>
              <c:pt idx="4">
                <c:v>2.9846371044</c:v>
              </c:pt>
            </c:numLit>
          </c:val>
          <c:extLst>
            <c:ext xmlns:c16="http://schemas.microsoft.com/office/drawing/2014/chart" uri="{C3380CC4-5D6E-409C-BE32-E72D297353CC}">
              <c16:uniqueId val="{00000000-CA46-48F1-A1E8-B8775FFE6B8C}"/>
            </c:ext>
          </c:extLst>
        </c:ser>
        <c:dLbls>
          <c:showLegendKey val="0"/>
          <c:showVal val="0"/>
          <c:showCatName val="0"/>
          <c:showSerName val="0"/>
          <c:showPercent val="0"/>
          <c:showBubbleSize val="0"/>
        </c:dLbls>
        <c:gapWidth val="150"/>
        <c:axId val="1194024303"/>
        <c:axId val="1"/>
      </c:barChart>
      <c:lineChart>
        <c:grouping val="standard"/>
        <c:varyColors val="0"/>
        <c:ser>
          <c:idx val="0"/>
          <c:order val="0"/>
          <c:tx>
            <c:v>Всего по регионам</c:v>
          </c:tx>
          <c:spPr>
            <a:ln w="12700">
              <a:solidFill>
                <a:srgbClr val="000080"/>
              </a:solidFill>
              <a:prstDash val="solid"/>
            </a:ln>
          </c:spPr>
          <c:marker>
            <c:symbol val="diamond"/>
            <c:size val="3"/>
            <c:spPr>
              <a:solidFill>
                <a:srgbClr val="FFFFFF"/>
              </a:solidFill>
              <a:ln>
                <a:solidFill>
                  <a:srgbClr val="000080"/>
                </a:solidFill>
                <a:prstDash val="solid"/>
              </a:ln>
            </c:spPr>
          </c:marker>
          <c:cat>
            <c:strLit>
              <c:ptCount val="5"/>
              <c:pt idx="0">
                <c:v>2 кв. 2001</c:v>
              </c:pt>
              <c:pt idx="1">
                <c:v>3 кв. 2001</c:v>
              </c:pt>
              <c:pt idx="2">
                <c:v>4 кв. 2001</c:v>
              </c:pt>
              <c:pt idx="3">
                <c:v>1 кв. 2002</c:v>
              </c:pt>
              <c:pt idx="4">
                <c:v>2 кв. 2002 </c:v>
              </c:pt>
            </c:strLit>
          </c:cat>
          <c:val>
            <c:numLit>
              <c:formatCode>General</c:formatCode>
              <c:ptCount val="5"/>
              <c:pt idx="0">
                <c:v>-0.19</c:v>
              </c:pt>
              <c:pt idx="1">
                <c:v>0.17</c:v>
              </c:pt>
              <c:pt idx="2">
                <c:v>0.86</c:v>
              </c:pt>
              <c:pt idx="3">
                <c:v>0.44</c:v>
              </c:pt>
              <c:pt idx="4">
                <c:v>0.41</c:v>
              </c:pt>
            </c:numLit>
          </c:val>
          <c:smooth val="0"/>
          <c:extLst>
            <c:ext xmlns:c16="http://schemas.microsoft.com/office/drawing/2014/chart" uri="{C3380CC4-5D6E-409C-BE32-E72D297353CC}">
              <c16:uniqueId val="{00000001-CA46-48F1-A1E8-B8775FFE6B8C}"/>
            </c:ext>
          </c:extLst>
        </c:ser>
        <c:ser>
          <c:idx val="1"/>
          <c:order val="1"/>
          <c:tx>
            <c:v>ДРП за рубежом</c:v>
          </c:tx>
          <c:spPr>
            <a:ln w="12700">
              <a:solidFill>
                <a:srgbClr val="FF00FF"/>
              </a:solidFill>
              <a:prstDash val="solid"/>
            </a:ln>
          </c:spPr>
          <c:marker>
            <c:symbol val="square"/>
            <c:size val="3"/>
            <c:spPr>
              <a:solidFill>
                <a:srgbClr val="FFFFFF"/>
              </a:solidFill>
              <a:ln>
                <a:solidFill>
                  <a:srgbClr val="FF00FF"/>
                </a:solidFill>
                <a:prstDash val="solid"/>
              </a:ln>
            </c:spPr>
          </c:marker>
          <c:cat>
            <c:strLit>
              <c:ptCount val="5"/>
              <c:pt idx="0">
                <c:v>2 кв. 2001</c:v>
              </c:pt>
              <c:pt idx="1">
                <c:v>3 кв. 2001</c:v>
              </c:pt>
              <c:pt idx="2">
                <c:v>4 кв. 2001</c:v>
              </c:pt>
              <c:pt idx="3">
                <c:v>1 кв. 2002</c:v>
              </c:pt>
              <c:pt idx="4">
                <c:v>2 кв. 2002 </c:v>
              </c:pt>
            </c:strLit>
          </c:cat>
          <c:val>
            <c:numLit>
              <c:formatCode>General</c:formatCode>
              <c:ptCount val="5"/>
              <c:pt idx="0">
                <c:v>-0.02</c:v>
              </c:pt>
              <c:pt idx="1">
                <c:v>-0.36</c:v>
              </c:pt>
              <c:pt idx="2">
                <c:v>0.55000000000000004</c:v>
              </c:pt>
              <c:pt idx="3">
                <c:v>-0.41</c:v>
              </c:pt>
              <c:pt idx="4">
                <c:v>0.21</c:v>
              </c:pt>
            </c:numLit>
          </c:val>
          <c:smooth val="0"/>
          <c:extLst>
            <c:ext xmlns:c16="http://schemas.microsoft.com/office/drawing/2014/chart" uri="{C3380CC4-5D6E-409C-BE32-E72D297353CC}">
              <c16:uniqueId val="{00000002-CA46-48F1-A1E8-B8775FFE6B8C}"/>
            </c:ext>
          </c:extLst>
        </c:ser>
        <c:ser>
          <c:idx val="3"/>
          <c:order val="3"/>
          <c:tx>
            <c:v/>
          </c:tx>
          <c:spPr>
            <a:ln w="12700">
              <a:solidFill>
                <a:srgbClr val="00FFFF"/>
              </a:solidFill>
              <a:prstDash val="solid"/>
            </a:ln>
          </c:spPr>
          <c:marker>
            <c:symbol val="x"/>
            <c:size val="3"/>
            <c:spPr>
              <a:noFill/>
              <a:ln>
                <a:solidFill>
                  <a:srgbClr val="00FFFF"/>
                </a:solidFill>
                <a:prstDash val="solid"/>
              </a:ln>
            </c:spPr>
          </c:marker>
          <c:cat>
            <c:strLit>
              <c:ptCount val="5"/>
              <c:pt idx="0">
                <c:v>2 кв. 2001</c:v>
              </c:pt>
              <c:pt idx="1">
                <c:v>3 кв. 2001</c:v>
              </c:pt>
              <c:pt idx="2">
                <c:v>4 кв. 2001</c:v>
              </c:pt>
              <c:pt idx="3">
                <c:v>1 кв. 2002</c:v>
              </c:pt>
              <c:pt idx="4">
                <c:v>2 кв. 2002 </c:v>
              </c:pt>
            </c:strLit>
          </c:cat>
          <c:val>
            <c:numLit>
              <c:formatCode>General</c:formatCode>
              <c:ptCount val="5"/>
            </c:numLit>
          </c:val>
          <c:smooth val="0"/>
          <c:extLst>
            <c:ext xmlns:c16="http://schemas.microsoft.com/office/drawing/2014/chart" uri="{C3380CC4-5D6E-409C-BE32-E72D297353CC}">
              <c16:uniqueId val="{00000003-CA46-48F1-A1E8-B8775FFE6B8C}"/>
            </c:ext>
          </c:extLst>
        </c:ser>
        <c:ser>
          <c:idx val="4"/>
          <c:order val="4"/>
          <c:tx>
            <c:v/>
          </c:tx>
          <c:spPr>
            <a:ln w="25400">
              <a:solidFill>
                <a:srgbClr val="800080"/>
              </a:solidFill>
              <a:prstDash val="solid"/>
            </a:ln>
          </c:spPr>
          <c:marker>
            <c:symbol val="none"/>
          </c:marker>
          <c:cat>
            <c:strLit>
              <c:ptCount val="5"/>
              <c:pt idx="0">
                <c:v>2 кв. 2001</c:v>
              </c:pt>
              <c:pt idx="1">
                <c:v>3 кв. 2001</c:v>
              </c:pt>
              <c:pt idx="2">
                <c:v>4 кв. 2001</c:v>
              </c:pt>
              <c:pt idx="3">
                <c:v>1 кв. 2002</c:v>
              </c:pt>
              <c:pt idx="4">
                <c:v>2 кв. 2002 </c:v>
              </c:pt>
            </c:strLit>
          </c:cat>
          <c:val>
            <c:numLit>
              <c:formatCode>General</c:formatCode>
              <c:ptCount val="5"/>
            </c:numLit>
          </c:val>
          <c:smooth val="0"/>
          <c:extLst>
            <c:ext xmlns:c16="http://schemas.microsoft.com/office/drawing/2014/chart" uri="{C3380CC4-5D6E-409C-BE32-E72D297353CC}">
              <c16:uniqueId val="{00000004-CA46-48F1-A1E8-B8775FFE6B8C}"/>
            </c:ext>
          </c:extLst>
        </c:ser>
        <c:dLbls>
          <c:showLegendKey val="0"/>
          <c:showVal val="0"/>
          <c:showCatName val="0"/>
          <c:showSerName val="0"/>
          <c:showPercent val="0"/>
          <c:showBubbleSize val="0"/>
        </c:dLbls>
        <c:marker val="1"/>
        <c:smooth val="0"/>
        <c:axId val="1194024303"/>
        <c:axId val="1"/>
      </c:lineChart>
      <c:catAx>
        <c:axId val="1194024303"/>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50" b="0" i="0" u="none" strike="noStrike" baseline="0">
                <a:solidFill>
                  <a:srgbClr val="000000"/>
                </a:solidFill>
                <a:latin typeface="Arial Cyr"/>
                <a:ea typeface="Arial Cyr"/>
                <a:cs typeface="Arial Cyr"/>
              </a:defRPr>
            </a:pPr>
            <a:endParaRPr lang="ru-KZ"/>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50" b="0" i="0" u="none" strike="noStrike" baseline="0">
                    <a:solidFill>
                      <a:srgbClr val="000000"/>
                    </a:solidFill>
                    <a:latin typeface="Arial Cyr"/>
                    <a:ea typeface="Arial Cyr"/>
                    <a:cs typeface="Arial Cyr"/>
                  </a:defRPr>
                </a:pPr>
                <a:r>
                  <a:rPr lang="ru-RU"/>
                  <a:t>Баллы</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Cyr"/>
                <a:ea typeface="Arial Cyr"/>
                <a:cs typeface="Arial Cyr"/>
              </a:defRPr>
            </a:pPr>
            <a:endParaRPr lang="ru-KZ"/>
          </a:p>
        </c:txPr>
        <c:crossAx val="1194024303"/>
        <c:crosses val="autoZero"/>
        <c:crossBetween val="between"/>
      </c:valAx>
      <c:spPr>
        <a:solidFill>
          <a:srgbClr val="FFFFFF"/>
        </a:solidFill>
        <a:ln w="25400">
          <a:noFill/>
        </a:ln>
      </c:spPr>
    </c:plotArea>
    <c:legend>
      <c:legendPos val="l"/>
      <c:overlay val="0"/>
      <c:spPr>
        <a:solidFill>
          <a:srgbClr val="FFFFFF"/>
        </a:solidFill>
        <a:ln w="25400">
          <a:noFill/>
        </a:ln>
      </c:spPr>
      <c:txPr>
        <a:bodyPr/>
        <a:lstStyle/>
        <a:p>
          <a:pPr>
            <a:defRPr sz="595"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кестелер!#REF!</c:f>
              <c:strCache>
                <c:ptCount val="1"/>
                <c:pt idx="0">
                  <c:v>#ССЫЛКА!</c:v>
                </c:pt>
              </c:strCache>
            </c:strRef>
          </c:tx>
          <c:spPr>
            <a:solidFill>
              <a:srgbClr val="993366"/>
            </a:solidFill>
            <a:ln w="12700">
              <a:solidFill>
                <a:srgbClr val="000000"/>
              </a:solidFill>
              <a:prstDash val="solid"/>
            </a:ln>
          </c:spPr>
          <c:invertIfNegative val="0"/>
          <c:cat>
            <c:numRef>
              <c:f>кестелер!#REF!</c:f>
              <c:numCache>
                <c:formatCode>General</c:formatCode>
                <c:ptCount val="1"/>
                <c:pt idx="0">
                  <c:v>1</c:v>
                </c:pt>
              </c:numCache>
            </c:numRef>
          </c:cat>
          <c:val>
            <c:numRef>
              <c:f>кестелер!#REF!</c:f>
              <c:numCache>
                <c:formatCode>General</c:formatCode>
                <c:ptCount val="1"/>
                <c:pt idx="0">
                  <c:v>1</c:v>
                </c:pt>
              </c:numCache>
            </c:numRef>
          </c:val>
          <c:extLst>
            <c:ext xmlns:c16="http://schemas.microsoft.com/office/drawing/2014/chart" uri="{C3380CC4-5D6E-409C-BE32-E72D297353CC}">
              <c16:uniqueId val="{00000000-E397-4715-84C6-A815EDD21C34}"/>
            </c:ext>
          </c:extLst>
        </c:ser>
        <c:ser>
          <c:idx val="0"/>
          <c:order val="1"/>
          <c:tx>
            <c:strRef>
              <c:f>кестелер!#REF!</c:f>
              <c:strCache>
                <c:ptCount val="1"/>
                <c:pt idx="0">
                  <c:v>#ССЫЛКА!</c:v>
                </c:pt>
              </c:strCache>
            </c:strRef>
          </c:tx>
          <c:spPr>
            <a:solidFill>
              <a:srgbClr val="9999FF"/>
            </a:solidFill>
            <a:ln w="12700">
              <a:solidFill>
                <a:srgbClr val="000000"/>
              </a:solidFill>
              <a:prstDash val="solid"/>
            </a:ln>
          </c:spPr>
          <c:invertIfNegative val="0"/>
          <c:cat>
            <c:numRef>
              <c:f>кестелер!#REF!</c:f>
              <c:numCache>
                <c:formatCode>General</c:formatCode>
                <c:ptCount val="1"/>
                <c:pt idx="0">
                  <c:v>1</c:v>
                </c:pt>
              </c:numCache>
            </c:numRef>
          </c:cat>
          <c:val>
            <c:numRef>
              <c:f>кестелер!#REF!</c:f>
              <c:numCache>
                <c:formatCode>General</c:formatCode>
                <c:ptCount val="1"/>
                <c:pt idx="0">
                  <c:v>1</c:v>
                </c:pt>
              </c:numCache>
            </c:numRef>
          </c:val>
          <c:extLst>
            <c:ext xmlns:c16="http://schemas.microsoft.com/office/drawing/2014/chart" uri="{C3380CC4-5D6E-409C-BE32-E72D297353CC}">
              <c16:uniqueId val="{00000001-E397-4715-84C6-A815EDD21C34}"/>
            </c:ext>
          </c:extLst>
        </c:ser>
        <c:ser>
          <c:idx val="6"/>
          <c:order val="2"/>
          <c:tx>
            <c:strRef>
              <c:f>кестелер!#REF!</c:f>
              <c:strCache>
                <c:ptCount val="1"/>
                <c:pt idx="0">
                  <c:v>#ССЫЛКА!</c:v>
                </c:pt>
              </c:strCache>
            </c:strRef>
          </c:tx>
          <c:spPr>
            <a:solidFill>
              <a:srgbClr val="0066CC"/>
            </a:solidFill>
            <a:ln w="12700">
              <a:solidFill>
                <a:srgbClr val="000000"/>
              </a:solidFill>
              <a:prstDash val="solid"/>
            </a:ln>
          </c:spPr>
          <c:invertIfNegative val="0"/>
          <c:cat>
            <c:numRef>
              <c:f>кестелер!#REF!</c:f>
              <c:numCache>
                <c:formatCode>General</c:formatCode>
                <c:ptCount val="1"/>
                <c:pt idx="0">
                  <c:v>1</c:v>
                </c:pt>
              </c:numCache>
            </c:numRef>
          </c:cat>
          <c:val>
            <c:numRef>
              <c:f>кестелер!#REF!</c:f>
              <c:numCache>
                <c:formatCode>General</c:formatCode>
                <c:ptCount val="1"/>
                <c:pt idx="0">
                  <c:v>1</c:v>
                </c:pt>
              </c:numCache>
            </c:numRef>
          </c:val>
          <c:extLst>
            <c:ext xmlns:c16="http://schemas.microsoft.com/office/drawing/2014/chart" uri="{C3380CC4-5D6E-409C-BE32-E72D297353CC}">
              <c16:uniqueId val="{00000002-E397-4715-84C6-A815EDD21C34}"/>
            </c:ext>
          </c:extLst>
        </c:ser>
        <c:ser>
          <c:idx val="7"/>
          <c:order val="3"/>
          <c:tx>
            <c:strRef>
              <c:f>кестелер!#REF!</c:f>
              <c:strCache>
                <c:ptCount val="1"/>
                <c:pt idx="0">
                  <c:v>#ССЫЛКА!</c:v>
                </c:pt>
              </c:strCache>
            </c:strRef>
          </c:tx>
          <c:spPr>
            <a:solidFill>
              <a:srgbClr val="CCCCFF"/>
            </a:solidFill>
            <a:ln w="12700">
              <a:solidFill>
                <a:srgbClr val="000000"/>
              </a:solidFill>
              <a:prstDash val="solid"/>
            </a:ln>
          </c:spPr>
          <c:invertIfNegative val="0"/>
          <c:cat>
            <c:numRef>
              <c:f>кестелер!#REF!</c:f>
              <c:numCache>
                <c:formatCode>General</c:formatCode>
                <c:ptCount val="1"/>
                <c:pt idx="0">
                  <c:v>1</c:v>
                </c:pt>
              </c:numCache>
            </c:numRef>
          </c:cat>
          <c:val>
            <c:numRef>
              <c:f>кестелер!#REF!</c:f>
              <c:numCache>
                <c:formatCode>General</c:formatCode>
                <c:ptCount val="1"/>
                <c:pt idx="0">
                  <c:v>1</c:v>
                </c:pt>
              </c:numCache>
            </c:numRef>
          </c:val>
          <c:extLst>
            <c:ext xmlns:c16="http://schemas.microsoft.com/office/drawing/2014/chart" uri="{C3380CC4-5D6E-409C-BE32-E72D297353CC}">
              <c16:uniqueId val="{00000003-E397-4715-84C6-A815EDD21C34}"/>
            </c:ext>
          </c:extLst>
        </c:ser>
        <c:dLbls>
          <c:showLegendKey val="0"/>
          <c:showVal val="0"/>
          <c:showCatName val="0"/>
          <c:showSerName val="0"/>
          <c:showPercent val="0"/>
          <c:showBubbleSize val="0"/>
        </c:dLbls>
        <c:gapWidth val="150"/>
        <c:axId val="1194024703"/>
        <c:axId val="1"/>
      </c:barChart>
      <c:lineChart>
        <c:grouping val="standard"/>
        <c:varyColors val="0"/>
        <c:ser>
          <c:idx val="2"/>
          <c:order val="4"/>
          <c:tx>
            <c:strRef>
              <c:f>кестелер!#REF!</c:f>
              <c:strCache>
                <c:ptCount val="1"/>
                <c:pt idx="0">
                  <c:v>#ССЫЛКА!</c:v>
                </c:pt>
              </c:strCache>
            </c:strRef>
          </c:tx>
          <c:spPr>
            <a:ln w="12700">
              <a:solidFill>
                <a:srgbClr val="800000"/>
              </a:solidFill>
              <a:prstDash val="solid"/>
            </a:ln>
          </c:spPr>
          <c:marker>
            <c:symbol val="triangle"/>
            <c:size val="5"/>
            <c:spPr>
              <a:noFill/>
              <a:ln>
                <a:solidFill>
                  <a:srgbClr val="800080"/>
                </a:solidFill>
                <a:prstDash val="solid"/>
              </a:ln>
            </c:spPr>
          </c:marker>
          <c:cat>
            <c:numRef>
              <c:f>кестелер!#REF!</c:f>
              <c:numCache>
                <c:formatCode>General</c:formatCode>
                <c:ptCount val="1"/>
                <c:pt idx="0">
                  <c:v>1</c:v>
                </c:pt>
              </c:numCache>
            </c:numRef>
          </c:cat>
          <c:val>
            <c:numRef>
              <c:f>кестелер!#REF!</c:f>
              <c:numCache>
                <c:formatCode>General</c:formatCode>
                <c:ptCount val="1"/>
                <c:pt idx="0">
                  <c:v>1</c:v>
                </c:pt>
              </c:numCache>
            </c:numRef>
          </c:val>
          <c:smooth val="0"/>
          <c:extLst>
            <c:ext xmlns:c16="http://schemas.microsoft.com/office/drawing/2014/chart" uri="{C3380CC4-5D6E-409C-BE32-E72D297353CC}">
              <c16:uniqueId val="{00000004-E397-4715-84C6-A815EDD21C34}"/>
            </c:ext>
          </c:extLst>
        </c:ser>
        <c:ser>
          <c:idx val="3"/>
          <c:order val="5"/>
          <c:tx>
            <c:strRef>
              <c:f>кестелер!#REF!</c:f>
              <c:strCache>
                <c:ptCount val="1"/>
                <c:pt idx="0">
                  <c:v>#ССЫЛКА!</c:v>
                </c:pt>
              </c:strCache>
            </c:strRef>
          </c:tx>
          <c:spPr>
            <a:ln w="12700">
              <a:solidFill>
                <a:srgbClr val="00FFFF"/>
              </a:solidFill>
              <a:prstDash val="solid"/>
            </a:ln>
          </c:spPr>
          <c:marker>
            <c:symbol val="x"/>
            <c:size val="5"/>
            <c:spPr>
              <a:noFill/>
              <a:ln>
                <a:solidFill>
                  <a:srgbClr val="00FFFF"/>
                </a:solidFill>
                <a:prstDash val="solid"/>
              </a:ln>
            </c:spPr>
          </c:marker>
          <c:cat>
            <c:numRef>
              <c:f>кестелер!#REF!</c:f>
              <c:numCache>
                <c:formatCode>General</c:formatCode>
                <c:ptCount val="1"/>
                <c:pt idx="0">
                  <c:v>1</c:v>
                </c:pt>
              </c:numCache>
            </c:numRef>
          </c:cat>
          <c:val>
            <c:numRef>
              <c:f>кестелер!#REF!</c:f>
              <c:numCache>
                <c:formatCode>General</c:formatCode>
                <c:ptCount val="1"/>
                <c:pt idx="0">
                  <c:v>1</c:v>
                </c:pt>
              </c:numCache>
            </c:numRef>
          </c:val>
          <c:smooth val="0"/>
          <c:extLst>
            <c:ext xmlns:c16="http://schemas.microsoft.com/office/drawing/2014/chart" uri="{C3380CC4-5D6E-409C-BE32-E72D297353CC}">
              <c16:uniqueId val="{00000005-E397-4715-84C6-A815EDD21C34}"/>
            </c:ext>
          </c:extLst>
        </c:ser>
        <c:ser>
          <c:idx val="4"/>
          <c:order val="6"/>
          <c:tx>
            <c:strRef>
              <c:f>кестелер!#REF!</c:f>
              <c:strCache>
                <c:ptCount val="1"/>
                <c:pt idx="0">
                  <c:v>#ССЫЛКА!</c:v>
                </c:pt>
              </c:strCache>
            </c:strRef>
          </c:tx>
          <c:spPr>
            <a:ln w="12700">
              <a:solidFill>
                <a:srgbClr val="800080"/>
              </a:solidFill>
              <a:prstDash val="solid"/>
            </a:ln>
          </c:spPr>
          <c:marker>
            <c:symbol val="star"/>
            <c:size val="5"/>
            <c:spPr>
              <a:noFill/>
              <a:ln>
                <a:solidFill>
                  <a:srgbClr val="800080"/>
                </a:solidFill>
                <a:prstDash val="solid"/>
              </a:ln>
            </c:spPr>
          </c:marker>
          <c:cat>
            <c:numRef>
              <c:f>кестелер!#REF!</c:f>
              <c:numCache>
                <c:formatCode>General</c:formatCode>
                <c:ptCount val="1"/>
                <c:pt idx="0">
                  <c:v>1</c:v>
                </c:pt>
              </c:numCache>
            </c:numRef>
          </c:cat>
          <c:val>
            <c:numRef>
              <c:f>кестелер!#REF!</c:f>
              <c:numCache>
                <c:formatCode>General</c:formatCode>
                <c:ptCount val="1"/>
                <c:pt idx="0">
                  <c:v>1</c:v>
                </c:pt>
              </c:numCache>
            </c:numRef>
          </c:val>
          <c:smooth val="0"/>
          <c:extLst>
            <c:ext xmlns:c16="http://schemas.microsoft.com/office/drawing/2014/chart" uri="{C3380CC4-5D6E-409C-BE32-E72D297353CC}">
              <c16:uniqueId val="{00000006-E397-4715-84C6-A815EDD21C34}"/>
            </c:ext>
          </c:extLst>
        </c:ser>
        <c:ser>
          <c:idx val="5"/>
          <c:order val="7"/>
          <c:tx>
            <c:strRef>
              <c:f>кестелер!#REF!</c:f>
              <c:strCache>
                <c:ptCount val="1"/>
                <c:pt idx="0">
                  <c:v>#ССЫЛКА!</c:v>
                </c:pt>
              </c:strCache>
            </c:strRef>
          </c:tx>
          <c:spPr>
            <a:ln w="12700">
              <a:solidFill>
                <a:srgbClr val="800000"/>
              </a:solidFill>
              <a:prstDash val="solid"/>
            </a:ln>
          </c:spPr>
          <c:marker>
            <c:symbol val="circle"/>
            <c:size val="5"/>
            <c:spPr>
              <a:solidFill>
                <a:srgbClr val="800000"/>
              </a:solidFill>
              <a:ln>
                <a:solidFill>
                  <a:srgbClr val="800000"/>
                </a:solidFill>
                <a:prstDash val="solid"/>
              </a:ln>
            </c:spPr>
          </c:marker>
          <c:cat>
            <c:numRef>
              <c:f>кестелер!#REF!</c:f>
              <c:numCache>
                <c:formatCode>General</c:formatCode>
                <c:ptCount val="1"/>
                <c:pt idx="0">
                  <c:v>1</c:v>
                </c:pt>
              </c:numCache>
            </c:numRef>
          </c:cat>
          <c:val>
            <c:numRef>
              <c:f>кестелер!#REF!</c:f>
              <c:numCache>
                <c:formatCode>General</c:formatCode>
                <c:ptCount val="1"/>
                <c:pt idx="0">
                  <c:v>1</c:v>
                </c:pt>
              </c:numCache>
            </c:numRef>
          </c:val>
          <c:smooth val="0"/>
          <c:extLst>
            <c:ext xmlns:c16="http://schemas.microsoft.com/office/drawing/2014/chart" uri="{C3380CC4-5D6E-409C-BE32-E72D297353CC}">
              <c16:uniqueId val="{00000007-E397-4715-84C6-A815EDD21C34}"/>
            </c:ext>
          </c:extLst>
        </c:ser>
        <c:dLbls>
          <c:showLegendKey val="0"/>
          <c:showVal val="0"/>
          <c:showCatName val="0"/>
          <c:showSerName val="0"/>
          <c:showPercent val="0"/>
          <c:showBubbleSize val="0"/>
        </c:dLbls>
        <c:marker val="1"/>
        <c:smooth val="0"/>
        <c:axId val="3"/>
        <c:axId val="4"/>
      </c:lineChart>
      <c:catAx>
        <c:axId val="1194024703"/>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in val="40"/>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119402470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8"/>
          <c:min val="-0.4"/>
        </c:scaling>
        <c:delete val="0"/>
        <c:axPos val="r"/>
        <c:numFmt formatCode="General" sourceLinked="1"/>
        <c:majorTickMark val="none"/>
        <c:minorTickMark val="none"/>
        <c:tickLblPos val="none"/>
        <c:spPr>
          <a:ln w="3175">
            <a:solidFill>
              <a:srgbClr val="000000"/>
            </a:solidFill>
            <a:prstDash val="solid"/>
          </a:ln>
        </c:spPr>
        <c:crossAx val="3"/>
        <c:crosses val="max"/>
        <c:crossBetween val="between"/>
        <c:majorUnit val="0.2"/>
        <c:minorUnit val="0.04"/>
      </c:valAx>
      <c:spPr>
        <a:solidFill>
          <a:srgbClr val="FFFFFF"/>
        </a:solidFill>
        <a:ln w="12700">
          <a:solidFill>
            <a:srgbClr val="FFFFFF"/>
          </a:solidFill>
          <a:prstDash val="solid"/>
        </a:ln>
      </c:spPr>
    </c:plotArea>
    <c:legend>
      <c:legendPos val="l"/>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кестелер!#REF!</c:f>
              <c:strCache>
                <c:ptCount val="1"/>
                <c:pt idx="0">
                  <c:v>#ССЫЛКА!</c:v>
                </c:pt>
              </c:strCache>
            </c:strRef>
          </c:tx>
          <c:spPr>
            <a:solidFill>
              <a:srgbClr val="993366"/>
            </a:solidFill>
            <a:ln w="12700">
              <a:solidFill>
                <a:srgbClr val="000000"/>
              </a:solidFill>
              <a:prstDash val="solid"/>
            </a:ln>
          </c:spPr>
          <c:invertIfNegative val="0"/>
          <c:cat>
            <c:numRef>
              <c:f>кестелер!#REF!</c:f>
              <c:numCache>
                <c:formatCode>General</c:formatCode>
                <c:ptCount val="1"/>
                <c:pt idx="0">
                  <c:v>1</c:v>
                </c:pt>
              </c:numCache>
            </c:numRef>
          </c:cat>
          <c:val>
            <c:numRef>
              <c:f>кестелер!#REF!</c:f>
              <c:numCache>
                <c:formatCode>General</c:formatCode>
                <c:ptCount val="1"/>
                <c:pt idx="0">
                  <c:v>1</c:v>
                </c:pt>
              </c:numCache>
            </c:numRef>
          </c:val>
          <c:extLst>
            <c:ext xmlns:c16="http://schemas.microsoft.com/office/drawing/2014/chart" uri="{C3380CC4-5D6E-409C-BE32-E72D297353CC}">
              <c16:uniqueId val="{00000000-6088-4564-B8D3-2C21AB6920FC}"/>
            </c:ext>
          </c:extLst>
        </c:ser>
        <c:ser>
          <c:idx val="0"/>
          <c:order val="1"/>
          <c:tx>
            <c:strRef>
              <c:f>кестелер!#REF!</c:f>
              <c:strCache>
                <c:ptCount val="1"/>
                <c:pt idx="0">
                  <c:v>#ССЫЛКА!</c:v>
                </c:pt>
              </c:strCache>
            </c:strRef>
          </c:tx>
          <c:spPr>
            <a:solidFill>
              <a:srgbClr val="9999FF"/>
            </a:solidFill>
            <a:ln w="12700">
              <a:solidFill>
                <a:srgbClr val="000000"/>
              </a:solidFill>
              <a:prstDash val="solid"/>
            </a:ln>
          </c:spPr>
          <c:invertIfNegative val="0"/>
          <c:cat>
            <c:numRef>
              <c:f>кестелер!#REF!</c:f>
              <c:numCache>
                <c:formatCode>General</c:formatCode>
                <c:ptCount val="1"/>
                <c:pt idx="0">
                  <c:v>1</c:v>
                </c:pt>
              </c:numCache>
            </c:numRef>
          </c:cat>
          <c:val>
            <c:numRef>
              <c:f>кестелер!#REF!</c:f>
              <c:numCache>
                <c:formatCode>General</c:formatCode>
                <c:ptCount val="1"/>
                <c:pt idx="0">
                  <c:v>1</c:v>
                </c:pt>
              </c:numCache>
            </c:numRef>
          </c:val>
          <c:extLst>
            <c:ext xmlns:c16="http://schemas.microsoft.com/office/drawing/2014/chart" uri="{C3380CC4-5D6E-409C-BE32-E72D297353CC}">
              <c16:uniqueId val="{00000001-6088-4564-B8D3-2C21AB6920FC}"/>
            </c:ext>
          </c:extLst>
        </c:ser>
        <c:ser>
          <c:idx val="6"/>
          <c:order val="2"/>
          <c:tx>
            <c:strRef>
              <c:f>кестелер!#REF!</c:f>
              <c:strCache>
                <c:ptCount val="1"/>
                <c:pt idx="0">
                  <c:v>#ССЫЛКА!</c:v>
                </c:pt>
              </c:strCache>
            </c:strRef>
          </c:tx>
          <c:spPr>
            <a:solidFill>
              <a:srgbClr val="0066CC"/>
            </a:solidFill>
            <a:ln w="12700">
              <a:solidFill>
                <a:srgbClr val="000000"/>
              </a:solidFill>
              <a:prstDash val="solid"/>
            </a:ln>
          </c:spPr>
          <c:invertIfNegative val="0"/>
          <c:cat>
            <c:numRef>
              <c:f>кестелер!#REF!</c:f>
              <c:numCache>
                <c:formatCode>General</c:formatCode>
                <c:ptCount val="1"/>
                <c:pt idx="0">
                  <c:v>1</c:v>
                </c:pt>
              </c:numCache>
            </c:numRef>
          </c:cat>
          <c:val>
            <c:numRef>
              <c:f>кестелер!#REF!</c:f>
              <c:numCache>
                <c:formatCode>General</c:formatCode>
                <c:ptCount val="1"/>
                <c:pt idx="0">
                  <c:v>1</c:v>
                </c:pt>
              </c:numCache>
            </c:numRef>
          </c:val>
          <c:extLst>
            <c:ext xmlns:c16="http://schemas.microsoft.com/office/drawing/2014/chart" uri="{C3380CC4-5D6E-409C-BE32-E72D297353CC}">
              <c16:uniqueId val="{00000002-6088-4564-B8D3-2C21AB6920FC}"/>
            </c:ext>
          </c:extLst>
        </c:ser>
        <c:ser>
          <c:idx val="7"/>
          <c:order val="3"/>
          <c:tx>
            <c:strRef>
              <c:f>кестелер!#REF!</c:f>
              <c:strCache>
                <c:ptCount val="1"/>
                <c:pt idx="0">
                  <c:v>#ССЫЛКА!</c:v>
                </c:pt>
              </c:strCache>
            </c:strRef>
          </c:tx>
          <c:spPr>
            <a:solidFill>
              <a:srgbClr val="CCCCFF"/>
            </a:solidFill>
            <a:ln w="12700">
              <a:solidFill>
                <a:srgbClr val="000000"/>
              </a:solidFill>
              <a:prstDash val="solid"/>
            </a:ln>
          </c:spPr>
          <c:invertIfNegative val="0"/>
          <c:cat>
            <c:numRef>
              <c:f>кестелер!#REF!</c:f>
              <c:numCache>
                <c:formatCode>General</c:formatCode>
                <c:ptCount val="1"/>
                <c:pt idx="0">
                  <c:v>1</c:v>
                </c:pt>
              </c:numCache>
            </c:numRef>
          </c:cat>
          <c:val>
            <c:numRef>
              <c:f>кестелер!#REF!</c:f>
              <c:numCache>
                <c:formatCode>General</c:formatCode>
                <c:ptCount val="1"/>
                <c:pt idx="0">
                  <c:v>1</c:v>
                </c:pt>
              </c:numCache>
            </c:numRef>
          </c:val>
          <c:extLst>
            <c:ext xmlns:c16="http://schemas.microsoft.com/office/drawing/2014/chart" uri="{C3380CC4-5D6E-409C-BE32-E72D297353CC}">
              <c16:uniqueId val="{00000003-6088-4564-B8D3-2C21AB6920FC}"/>
            </c:ext>
          </c:extLst>
        </c:ser>
        <c:dLbls>
          <c:showLegendKey val="0"/>
          <c:showVal val="0"/>
          <c:showCatName val="0"/>
          <c:showSerName val="0"/>
          <c:showPercent val="0"/>
          <c:showBubbleSize val="0"/>
        </c:dLbls>
        <c:gapWidth val="150"/>
        <c:axId val="1194030703"/>
        <c:axId val="1"/>
      </c:barChart>
      <c:lineChart>
        <c:grouping val="standard"/>
        <c:varyColors val="0"/>
        <c:ser>
          <c:idx val="2"/>
          <c:order val="4"/>
          <c:tx>
            <c:strRef>
              <c:f>кестелер!#REF!</c:f>
              <c:strCache>
                <c:ptCount val="1"/>
                <c:pt idx="0">
                  <c:v>#ССЫЛКА!</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кестелер!#REF!</c:f>
              <c:numCache>
                <c:formatCode>General</c:formatCode>
                <c:ptCount val="1"/>
                <c:pt idx="0">
                  <c:v>1</c:v>
                </c:pt>
              </c:numCache>
            </c:numRef>
          </c:cat>
          <c:val>
            <c:numRef>
              <c:f>кестелер!#REF!</c:f>
              <c:numCache>
                <c:formatCode>General</c:formatCode>
                <c:ptCount val="1"/>
                <c:pt idx="0">
                  <c:v>1</c:v>
                </c:pt>
              </c:numCache>
            </c:numRef>
          </c:val>
          <c:smooth val="0"/>
          <c:extLst>
            <c:ext xmlns:c16="http://schemas.microsoft.com/office/drawing/2014/chart" uri="{C3380CC4-5D6E-409C-BE32-E72D297353CC}">
              <c16:uniqueId val="{00000004-6088-4564-B8D3-2C21AB6920FC}"/>
            </c:ext>
          </c:extLst>
        </c:ser>
        <c:ser>
          <c:idx val="3"/>
          <c:order val="5"/>
          <c:tx>
            <c:strRef>
              <c:f>кестелер!#REF!</c:f>
              <c:strCache>
                <c:ptCount val="1"/>
                <c:pt idx="0">
                  <c:v>#ССЫЛКА!</c:v>
                </c:pt>
              </c:strCache>
            </c:strRef>
          </c:tx>
          <c:spPr>
            <a:ln w="12700">
              <a:solidFill>
                <a:srgbClr val="00FFFF"/>
              </a:solidFill>
              <a:prstDash val="solid"/>
            </a:ln>
          </c:spPr>
          <c:marker>
            <c:symbol val="x"/>
            <c:size val="5"/>
            <c:spPr>
              <a:noFill/>
              <a:ln>
                <a:solidFill>
                  <a:srgbClr val="00FFFF"/>
                </a:solidFill>
                <a:prstDash val="solid"/>
              </a:ln>
            </c:spPr>
          </c:marker>
          <c:cat>
            <c:numRef>
              <c:f>кестелер!#REF!</c:f>
              <c:numCache>
                <c:formatCode>General</c:formatCode>
                <c:ptCount val="1"/>
                <c:pt idx="0">
                  <c:v>1</c:v>
                </c:pt>
              </c:numCache>
            </c:numRef>
          </c:cat>
          <c:val>
            <c:numRef>
              <c:f>кестелер!#REF!</c:f>
              <c:numCache>
                <c:formatCode>General</c:formatCode>
                <c:ptCount val="1"/>
                <c:pt idx="0">
                  <c:v>1</c:v>
                </c:pt>
              </c:numCache>
            </c:numRef>
          </c:val>
          <c:smooth val="0"/>
          <c:extLst>
            <c:ext xmlns:c16="http://schemas.microsoft.com/office/drawing/2014/chart" uri="{C3380CC4-5D6E-409C-BE32-E72D297353CC}">
              <c16:uniqueId val="{00000005-6088-4564-B8D3-2C21AB6920FC}"/>
            </c:ext>
          </c:extLst>
        </c:ser>
        <c:ser>
          <c:idx val="4"/>
          <c:order val="6"/>
          <c:tx>
            <c:strRef>
              <c:f>кестелер!#REF!</c:f>
              <c:strCache>
                <c:ptCount val="1"/>
                <c:pt idx="0">
                  <c:v>#ССЫЛКА!</c:v>
                </c:pt>
              </c:strCache>
            </c:strRef>
          </c:tx>
          <c:spPr>
            <a:ln w="12700">
              <a:solidFill>
                <a:srgbClr val="800080"/>
              </a:solidFill>
              <a:prstDash val="solid"/>
            </a:ln>
          </c:spPr>
          <c:marker>
            <c:symbol val="star"/>
            <c:size val="5"/>
            <c:spPr>
              <a:noFill/>
              <a:ln>
                <a:solidFill>
                  <a:srgbClr val="800080"/>
                </a:solidFill>
                <a:prstDash val="solid"/>
              </a:ln>
            </c:spPr>
          </c:marker>
          <c:cat>
            <c:numRef>
              <c:f>кестелер!#REF!</c:f>
              <c:numCache>
                <c:formatCode>General</c:formatCode>
                <c:ptCount val="1"/>
                <c:pt idx="0">
                  <c:v>1</c:v>
                </c:pt>
              </c:numCache>
            </c:numRef>
          </c:cat>
          <c:val>
            <c:numRef>
              <c:f>кестелер!#REF!</c:f>
              <c:numCache>
                <c:formatCode>General</c:formatCode>
                <c:ptCount val="1"/>
                <c:pt idx="0">
                  <c:v>1</c:v>
                </c:pt>
              </c:numCache>
            </c:numRef>
          </c:val>
          <c:smooth val="0"/>
          <c:extLst>
            <c:ext xmlns:c16="http://schemas.microsoft.com/office/drawing/2014/chart" uri="{C3380CC4-5D6E-409C-BE32-E72D297353CC}">
              <c16:uniqueId val="{00000006-6088-4564-B8D3-2C21AB6920FC}"/>
            </c:ext>
          </c:extLst>
        </c:ser>
        <c:ser>
          <c:idx val="5"/>
          <c:order val="7"/>
          <c:tx>
            <c:strRef>
              <c:f>кестелер!#REF!</c:f>
              <c:strCache>
                <c:ptCount val="1"/>
                <c:pt idx="0">
                  <c:v>#ССЫЛКА!</c:v>
                </c:pt>
              </c:strCache>
            </c:strRef>
          </c:tx>
          <c:spPr>
            <a:ln w="12700">
              <a:solidFill>
                <a:srgbClr val="800000"/>
              </a:solidFill>
              <a:prstDash val="solid"/>
            </a:ln>
          </c:spPr>
          <c:marker>
            <c:symbol val="circle"/>
            <c:size val="5"/>
            <c:spPr>
              <a:solidFill>
                <a:srgbClr val="800000"/>
              </a:solidFill>
              <a:ln>
                <a:solidFill>
                  <a:srgbClr val="800000"/>
                </a:solidFill>
                <a:prstDash val="solid"/>
              </a:ln>
            </c:spPr>
          </c:marker>
          <c:cat>
            <c:numRef>
              <c:f>кестелер!#REF!</c:f>
              <c:numCache>
                <c:formatCode>General</c:formatCode>
                <c:ptCount val="1"/>
                <c:pt idx="0">
                  <c:v>1</c:v>
                </c:pt>
              </c:numCache>
            </c:numRef>
          </c:cat>
          <c:val>
            <c:numRef>
              <c:f>кестелер!#REF!</c:f>
              <c:numCache>
                <c:formatCode>General</c:formatCode>
                <c:ptCount val="1"/>
                <c:pt idx="0">
                  <c:v>1</c:v>
                </c:pt>
              </c:numCache>
            </c:numRef>
          </c:val>
          <c:smooth val="0"/>
          <c:extLst>
            <c:ext xmlns:c16="http://schemas.microsoft.com/office/drawing/2014/chart" uri="{C3380CC4-5D6E-409C-BE32-E72D297353CC}">
              <c16:uniqueId val="{00000007-6088-4564-B8D3-2C21AB6920FC}"/>
            </c:ext>
          </c:extLst>
        </c:ser>
        <c:dLbls>
          <c:showLegendKey val="0"/>
          <c:showVal val="0"/>
          <c:showCatName val="0"/>
          <c:showSerName val="0"/>
          <c:showPercent val="0"/>
          <c:showBubbleSize val="0"/>
        </c:dLbls>
        <c:marker val="1"/>
        <c:smooth val="0"/>
        <c:axId val="3"/>
        <c:axId val="4"/>
      </c:lineChart>
      <c:catAx>
        <c:axId val="1194030703"/>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1100"/>
          <c:min val="0"/>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119403070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12700">
          <a:solidFill>
            <a:srgbClr val="FFFFFF"/>
          </a:solidFill>
          <a:prstDash val="solid"/>
        </a:ln>
      </c:spPr>
    </c:plotArea>
    <c:legend>
      <c:legendPos val="l"/>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0" i="0" u="none" strike="noStrike" baseline="0">
                <a:solidFill>
                  <a:srgbClr val="000000"/>
                </a:solidFill>
                <a:latin typeface="Arial"/>
                <a:ea typeface="Arial"/>
                <a:cs typeface="Arial"/>
              </a:defRPr>
            </a:pPr>
            <a:r>
              <a:rPr lang="ru-RU"/>
              <a:t>Рис 3.</a:t>
            </a:r>
          </a:p>
        </c:rich>
      </c:tx>
      <c:overlay val="0"/>
      <c:spPr>
        <a:noFill/>
        <a:ln w="25400">
          <a:noFill/>
        </a:ln>
      </c:spPr>
    </c:title>
    <c:autoTitleDeleted val="0"/>
    <c:plotArea>
      <c:layout/>
      <c:lineChart>
        <c:grouping val="standard"/>
        <c:varyColors val="0"/>
        <c:ser>
          <c:idx val="1"/>
          <c:order val="0"/>
          <c:tx>
            <c:strRef>
              <c:f>кестелер!#REF!</c:f>
              <c:strCache>
                <c:ptCount val="1"/>
                <c:pt idx="0">
                  <c:v>#ССЫЛКА!</c:v>
                </c:pt>
              </c:strCache>
            </c:strRef>
          </c:tx>
          <c:spPr>
            <a:ln w="12700">
              <a:solidFill>
                <a:srgbClr val="FF00FF"/>
              </a:solidFill>
              <a:prstDash val="solid"/>
            </a:ln>
          </c:spPr>
          <c:marker>
            <c:symbol val="circle"/>
            <c:size val="3"/>
            <c:spPr>
              <a:solidFill>
                <a:srgbClr val="FFFFFF"/>
              </a:solidFill>
              <a:ln>
                <a:solidFill>
                  <a:srgbClr val="FF00FF"/>
                </a:solidFill>
                <a:prstDash val="solid"/>
              </a:ln>
            </c:spPr>
          </c:marker>
          <c:cat>
            <c:numRef>
              <c:f>кестелер!#REF!</c:f>
              <c:numCache>
                <c:formatCode>General</c:formatCode>
                <c:ptCount val="1"/>
                <c:pt idx="0">
                  <c:v>1</c:v>
                </c:pt>
              </c:numCache>
            </c:numRef>
          </c:cat>
          <c:val>
            <c:numRef>
              <c:f>кестелер!#REF!</c:f>
              <c:numCache>
                <c:formatCode>General</c:formatCode>
                <c:ptCount val="1"/>
                <c:pt idx="0">
                  <c:v>1</c:v>
                </c:pt>
              </c:numCache>
            </c:numRef>
          </c:val>
          <c:smooth val="1"/>
          <c:extLst>
            <c:ext xmlns:c16="http://schemas.microsoft.com/office/drawing/2014/chart" uri="{C3380CC4-5D6E-409C-BE32-E72D297353CC}">
              <c16:uniqueId val="{00000000-12F8-436F-92C4-E156CAF02B63}"/>
            </c:ext>
          </c:extLst>
        </c:ser>
        <c:ser>
          <c:idx val="0"/>
          <c:order val="1"/>
          <c:tx>
            <c:strRef>
              <c:f>кестелер!#REF!</c:f>
              <c:strCache>
                <c:ptCount val="1"/>
                <c:pt idx="0">
                  <c:v>#ССЫЛКА!</c:v>
                </c:pt>
              </c:strCache>
            </c:strRef>
          </c:tx>
          <c:spPr>
            <a:ln w="12700">
              <a:solidFill>
                <a:srgbClr val="000080"/>
              </a:solidFill>
              <a:prstDash val="solid"/>
            </a:ln>
          </c:spPr>
          <c:marker>
            <c:symbol val="triangle"/>
            <c:size val="3"/>
            <c:spPr>
              <a:solidFill>
                <a:srgbClr val="FFFFFF"/>
              </a:solidFill>
              <a:ln>
                <a:solidFill>
                  <a:srgbClr val="000080"/>
                </a:solidFill>
                <a:prstDash val="solid"/>
              </a:ln>
            </c:spPr>
          </c:marker>
          <c:cat>
            <c:numRef>
              <c:f>кестелер!#REF!</c:f>
              <c:numCache>
                <c:formatCode>General</c:formatCode>
                <c:ptCount val="1"/>
                <c:pt idx="0">
                  <c:v>1</c:v>
                </c:pt>
              </c:numCache>
            </c:numRef>
          </c:cat>
          <c:val>
            <c:numRef>
              <c:f>кестелер!#REF!</c:f>
              <c:numCache>
                <c:formatCode>General</c:formatCode>
                <c:ptCount val="1"/>
                <c:pt idx="0">
                  <c:v>1</c:v>
                </c:pt>
              </c:numCache>
            </c:numRef>
          </c:val>
          <c:smooth val="1"/>
          <c:extLst>
            <c:ext xmlns:c16="http://schemas.microsoft.com/office/drawing/2014/chart" uri="{C3380CC4-5D6E-409C-BE32-E72D297353CC}">
              <c16:uniqueId val="{00000001-12F8-436F-92C4-E156CAF02B63}"/>
            </c:ext>
          </c:extLst>
        </c:ser>
        <c:ser>
          <c:idx val="4"/>
          <c:order val="2"/>
          <c:tx>
            <c:strRef>
              <c:f>кестелер!#REF!</c:f>
              <c:strCache>
                <c:ptCount val="1"/>
                <c:pt idx="0">
                  <c:v>#ССЫЛКА!</c:v>
                </c:pt>
              </c:strCache>
            </c:strRef>
          </c:tx>
          <c:spPr>
            <a:ln w="12700">
              <a:solidFill>
                <a:srgbClr val="800080"/>
              </a:solidFill>
              <a:prstDash val="solid"/>
            </a:ln>
          </c:spPr>
          <c:marker>
            <c:symbol val="star"/>
            <c:size val="5"/>
            <c:spPr>
              <a:pattFill prst="lgCheck">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93300" mc:Ignorable="a14" a14:legacySpreadsheetColorIndex="60"/>
                </a:bgClr>
              </a:pattFill>
              <a:ln>
                <a:solidFill>
                  <a:srgbClr val="800080"/>
                </a:solidFill>
                <a:prstDash val="solid"/>
              </a:ln>
            </c:spPr>
          </c:marker>
          <c:cat>
            <c:numRef>
              <c:f>кестелер!#REF!</c:f>
              <c:numCache>
                <c:formatCode>General</c:formatCode>
                <c:ptCount val="1"/>
                <c:pt idx="0">
                  <c:v>1</c:v>
                </c:pt>
              </c:numCache>
            </c:numRef>
          </c:cat>
          <c:val>
            <c:numRef>
              <c:f>кестелер!#REF!</c:f>
              <c:numCache>
                <c:formatCode>General</c:formatCode>
                <c:ptCount val="1"/>
                <c:pt idx="0">
                  <c:v>1</c:v>
                </c:pt>
              </c:numCache>
            </c:numRef>
          </c:val>
          <c:smooth val="0"/>
          <c:extLst>
            <c:ext xmlns:c16="http://schemas.microsoft.com/office/drawing/2014/chart" uri="{C3380CC4-5D6E-409C-BE32-E72D297353CC}">
              <c16:uniqueId val="{00000002-12F8-436F-92C4-E156CAF02B63}"/>
            </c:ext>
          </c:extLst>
        </c:ser>
        <c:ser>
          <c:idx val="2"/>
          <c:order val="3"/>
          <c:tx>
            <c:strRef>
              <c:f>кестелер!#REF!</c:f>
              <c:strCache>
                <c:ptCount val="1"/>
                <c:pt idx="0">
                  <c:v>#ССЫЛКА!</c:v>
                </c:pt>
              </c:strCache>
            </c:strRef>
          </c:tx>
          <c:spPr>
            <a:ln w="25400">
              <a:solidFill>
                <a:srgbClr val="993366"/>
              </a:solidFill>
              <a:prstDash val="solid"/>
            </a:ln>
          </c:spPr>
          <c:marker>
            <c:symbol val="triangle"/>
            <c:size val="3"/>
            <c:spPr>
              <a:noFill/>
              <a:ln>
                <a:solidFill>
                  <a:srgbClr val="660066"/>
                </a:solidFill>
                <a:prstDash val="solid"/>
              </a:ln>
            </c:spPr>
          </c:marker>
          <c:cat>
            <c:numRef>
              <c:f>кестелер!#REF!</c:f>
              <c:numCache>
                <c:formatCode>General</c:formatCode>
                <c:ptCount val="1"/>
                <c:pt idx="0">
                  <c:v>1</c:v>
                </c:pt>
              </c:numCache>
            </c:numRef>
          </c:cat>
          <c:val>
            <c:numRef>
              <c:f>кестелер!#REF!</c:f>
              <c:numCache>
                <c:formatCode>General</c:formatCode>
                <c:ptCount val="1"/>
                <c:pt idx="0">
                  <c:v>1</c:v>
                </c:pt>
              </c:numCache>
            </c:numRef>
          </c:val>
          <c:smooth val="1"/>
          <c:extLst>
            <c:ext xmlns:c16="http://schemas.microsoft.com/office/drawing/2014/chart" uri="{C3380CC4-5D6E-409C-BE32-E72D297353CC}">
              <c16:uniqueId val="{00000003-12F8-436F-92C4-E156CAF02B63}"/>
            </c:ext>
          </c:extLst>
        </c:ser>
        <c:ser>
          <c:idx val="3"/>
          <c:order val="4"/>
          <c:tx>
            <c:strRef>
              <c:f>кестелер!#REF!</c:f>
              <c:strCache>
                <c:ptCount val="1"/>
                <c:pt idx="0">
                  <c:v>#ССЫЛКА!</c:v>
                </c:pt>
              </c:strCache>
            </c:strRef>
          </c:tx>
          <c:spPr>
            <a:ln w="12700">
              <a:solidFill>
                <a:srgbClr val="00FFFF"/>
              </a:solidFill>
              <a:prstDash val="solid"/>
            </a:ln>
          </c:spPr>
          <c:marker>
            <c:symbol val="x"/>
            <c:size val="3"/>
            <c:spPr>
              <a:noFill/>
              <a:ln>
                <a:solidFill>
                  <a:srgbClr val="00FFFF"/>
                </a:solidFill>
                <a:prstDash val="solid"/>
              </a:ln>
            </c:spPr>
          </c:marker>
          <c:cat>
            <c:numRef>
              <c:f>кестелер!#REF!</c:f>
              <c:numCache>
                <c:formatCode>General</c:formatCode>
                <c:ptCount val="1"/>
                <c:pt idx="0">
                  <c:v>1</c:v>
                </c:pt>
              </c:numCache>
            </c:numRef>
          </c:cat>
          <c:val>
            <c:numRef>
              <c:f>кестелер!#REF!</c:f>
              <c:numCache>
                <c:formatCode>General</c:formatCode>
                <c:ptCount val="1"/>
                <c:pt idx="0">
                  <c:v>1</c:v>
                </c:pt>
              </c:numCache>
            </c:numRef>
          </c:val>
          <c:smooth val="1"/>
          <c:extLst>
            <c:ext xmlns:c16="http://schemas.microsoft.com/office/drawing/2014/chart" uri="{C3380CC4-5D6E-409C-BE32-E72D297353CC}">
              <c16:uniqueId val="{00000004-12F8-436F-92C4-E156CAF02B63}"/>
            </c:ext>
          </c:extLst>
        </c:ser>
        <c:dLbls>
          <c:showLegendKey val="0"/>
          <c:showVal val="0"/>
          <c:showCatName val="0"/>
          <c:showSerName val="0"/>
          <c:showPercent val="0"/>
          <c:showBubbleSize val="0"/>
        </c:dLbls>
        <c:marker val="1"/>
        <c:smooth val="0"/>
        <c:axId val="1194033903"/>
        <c:axId val="1"/>
      </c:lineChart>
      <c:catAx>
        <c:axId val="1194033903"/>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1"/>
        </c:scaling>
        <c:delete val="0"/>
        <c:axPos val="l"/>
        <c:majorGridlines>
          <c:spPr>
            <a:ln w="3175">
              <a:solidFill>
                <a:srgbClr val="000000"/>
              </a:solidFill>
              <a:prstDash val="solid"/>
            </a:ln>
          </c:spPr>
        </c:majorGridlines>
        <c:title>
          <c:tx>
            <c:rich>
              <a:bodyPr/>
              <a:lstStyle/>
              <a:p>
                <a:pPr>
                  <a:defRPr sz="700" b="0" i="0" u="none" strike="noStrike" baseline="0">
                    <a:solidFill>
                      <a:srgbClr val="000000"/>
                    </a:solidFill>
                    <a:latin typeface="Arial"/>
                    <a:ea typeface="Arial"/>
                    <a:cs typeface="Arial"/>
                  </a:defRPr>
                </a:pPr>
                <a:r>
                  <a:rPr lang="ru-RU"/>
                  <a:t>баллы</a:t>
                </a:r>
              </a:p>
            </c:rich>
          </c:tx>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1194033903"/>
        <c:crosses val="autoZero"/>
        <c:crossBetween val="between"/>
        <c:majorUnit val="0.2"/>
      </c:valAx>
      <c:spPr>
        <a:solidFill>
          <a:srgbClr val="FFFFFF"/>
        </a:solidFill>
        <a:ln w="12700">
          <a:solidFill>
            <a:srgbClr val="FFFFFF"/>
          </a:solidFill>
          <a:prstDash val="solid"/>
        </a:ln>
      </c:spPr>
    </c:plotArea>
    <c:legend>
      <c:legendPos val="b"/>
      <c:legendEntry>
        <c:idx val="0"/>
        <c:delete val="1"/>
      </c:legendEntry>
      <c:legendEntry>
        <c:idx val="1"/>
        <c:delete val="1"/>
      </c:legendEntry>
      <c:legendEntry>
        <c:idx val="2"/>
        <c:delete val="1"/>
      </c:legendEntry>
      <c:overlay val="0"/>
      <c:spPr>
        <a:solidFill>
          <a:srgbClr val="FFFFFF"/>
        </a:solidFill>
        <a:ln w="25400">
          <a:noFill/>
        </a:ln>
      </c:spPr>
      <c:txPr>
        <a:bodyPr/>
        <a:lstStyle/>
        <a:p>
          <a:pPr>
            <a:defRPr sz="55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Arial Cyr"/>
                <a:ea typeface="Arial Cyr"/>
                <a:cs typeface="Arial Cyr"/>
              </a:defRPr>
            </a:pPr>
            <a:r>
              <a:rPr lang="ru-RU"/>
              <a:t>Рис 5.5</a:t>
            </a:r>
          </a:p>
        </c:rich>
      </c:tx>
      <c:overlay val="0"/>
      <c:spPr>
        <a:noFill/>
        <a:ln w="25400">
          <a:noFill/>
        </a:ln>
      </c:spPr>
    </c:title>
    <c:autoTitleDeleted val="0"/>
    <c:plotArea>
      <c:layout/>
      <c:lineChart>
        <c:grouping val="standard"/>
        <c:varyColors val="0"/>
        <c:ser>
          <c:idx val="0"/>
          <c:order val="0"/>
          <c:tx>
            <c:strRef>
              <c:f>кестелер!#REF!</c:f>
              <c:strCache>
                <c:ptCount val="1"/>
                <c:pt idx="0">
                  <c:v>#ССЫЛКА!</c:v>
                </c:pt>
              </c:strCache>
            </c:strRef>
          </c:tx>
          <c:spPr>
            <a:ln w="12700">
              <a:solidFill>
                <a:srgbClr val="000080"/>
              </a:solidFill>
              <a:prstDash val="solid"/>
            </a:ln>
          </c:spPr>
          <c:marker>
            <c:symbol val="x"/>
            <c:size val="3"/>
            <c:spPr>
              <a:solidFill>
                <a:srgbClr val="FFFFFF"/>
              </a:solidFill>
              <a:ln>
                <a:solidFill>
                  <a:srgbClr val="000080"/>
                </a:solidFill>
                <a:prstDash val="solid"/>
              </a:ln>
            </c:spPr>
          </c:marker>
          <c:cat>
            <c:numRef>
              <c:f>кестелер!#REF!</c:f>
              <c:numCache>
                <c:formatCode>General</c:formatCode>
                <c:ptCount val="1"/>
                <c:pt idx="0">
                  <c:v>1</c:v>
                </c:pt>
              </c:numCache>
            </c:numRef>
          </c:cat>
          <c:val>
            <c:numRef>
              <c:f>кестелер!#REF!</c:f>
              <c:numCache>
                <c:formatCode>General</c:formatCode>
                <c:ptCount val="1"/>
                <c:pt idx="0">
                  <c:v>1</c:v>
                </c:pt>
              </c:numCache>
            </c:numRef>
          </c:val>
          <c:smooth val="1"/>
          <c:extLst>
            <c:ext xmlns:c16="http://schemas.microsoft.com/office/drawing/2014/chart" uri="{C3380CC4-5D6E-409C-BE32-E72D297353CC}">
              <c16:uniqueId val="{00000000-08C1-4E4C-8EA9-C81CCF95FE36}"/>
            </c:ext>
          </c:extLst>
        </c:ser>
        <c:ser>
          <c:idx val="1"/>
          <c:order val="1"/>
          <c:tx>
            <c:strRef>
              <c:f>кестелер!#REF!</c:f>
              <c:strCache>
                <c:ptCount val="1"/>
                <c:pt idx="0">
                  <c:v>#ССЫЛКА!</c:v>
                </c:pt>
              </c:strCache>
            </c:strRef>
          </c:tx>
          <c:spPr>
            <a:ln w="12700">
              <a:solidFill>
                <a:srgbClr val="FF00FF"/>
              </a:solidFill>
              <a:prstDash val="solid"/>
            </a:ln>
          </c:spPr>
          <c:marker>
            <c:symbol val="square"/>
            <c:size val="3"/>
            <c:spPr>
              <a:solidFill>
                <a:srgbClr val="FFFFFF"/>
              </a:solidFill>
              <a:ln>
                <a:solidFill>
                  <a:srgbClr val="FF00FF"/>
                </a:solidFill>
                <a:prstDash val="solid"/>
              </a:ln>
            </c:spPr>
          </c:marker>
          <c:cat>
            <c:numRef>
              <c:f>кестелер!#REF!</c:f>
              <c:numCache>
                <c:formatCode>General</c:formatCode>
                <c:ptCount val="1"/>
                <c:pt idx="0">
                  <c:v>1</c:v>
                </c:pt>
              </c:numCache>
            </c:numRef>
          </c:cat>
          <c:val>
            <c:numRef>
              <c:f>кестелер!#REF!</c:f>
              <c:numCache>
                <c:formatCode>General</c:formatCode>
                <c:ptCount val="1"/>
                <c:pt idx="0">
                  <c:v>1</c:v>
                </c:pt>
              </c:numCache>
            </c:numRef>
          </c:val>
          <c:smooth val="1"/>
          <c:extLst>
            <c:ext xmlns:c16="http://schemas.microsoft.com/office/drawing/2014/chart" uri="{C3380CC4-5D6E-409C-BE32-E72D297353CC}">
              <c16:uniqueId val="{00000001-08C1-4E4C-8EA9-C81CCF95FE36}"/>
            </c:ext>
          </c:extLst>
        </c:ser>
        <c:dLbls>
          <c:showLegendKey val="0"/>
          <c:showVal val="0"/>
          <c:showCatName val="0"/>
          <c:showSerName val="0"/>
          <c:showPercent val="0"/>
          <c:showBubbleSize val="0"/>
        </c:dLbls>
        <c:marker val="1"/>
        <c:smooth val="0"/>
        <c:axId val="1194031903"/>
        <c:axId val="1"/>
      </c:lineChart>
      <c:catAx>
        <c:axId val="1194031903"/>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Cyr"/>
                <a:ea typeface="Arial Cyr"/>
                <a:cs typeface="Arial Cyr"/>
              </a:defRPr>
            </a:pPr>
            <a:endParaRPr lang="ru-KZ"/>
          </a:p>
        </c:txPr>
        <c:crossAx val="1"/>
        <c:crosses val="autoZero"/>
        <c:auto val="1"/>
        <c:lblAlgn val="ctr"/>
        <c:lblOffset val="100"/>
        <c:tickLblSkip val="1"/>
        <c:tickMarkSkip val="1"/>
        <c:noMultiLvlLbl val="0"/>
      </c:catAx>
      <c:valAx>
        <c:axId val="1"/>
        <c:scaling>
          <c:orientation val="minMax"/>
          <c:min val="145"/>
        </c:scaling>
        <c:delete val="0"/>
        <c:axPos val="l"/>
        <c:majorGridlines>
          <c:spPr>
            <a:ln w="3175">
              <a:solidFill>
                <a:srgbClr val="000000"/>
              </a:solidFill>
              <a:prstDash val="solid"/>
            </a:ln>
          </c:spPr>
        </c:majorGridlines>
        <c:title>
          <c:tx>
            <c:rich>
              <a:bodyPr rot="0" vert="horz"/>
              <a:lstStyle/>
              <a:p>
                <a:pPr algn="ctr">
                  <a:defRPr sz="200" b="1" i="0" u="none" strike="noStrike" baseline="0">
                    <a:solidFill>
                      <a:srgbClr val="000000"/>
                    </a:solidFill>
                    <a:latin typeface="Arial Cyr"/>
                    <a:ea typeface="Arial Cyr"/>
                    <a:cs typeface="Arial Cyr"/>
                  </a:defRPr>
                </a:pPr>
                <a:r>
                  <a:rPr lang="en-US"/>
                  <a:t>KZT/USD</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Cyr"/>
                <a:ea typeface="Arial Cyr"/>
                <a:cs typeface="Arial Cyr"/>
              </a:defRPr>
            </a:pPr>
            <a:endParaRPr lang="ru-KZ"/>
          </a:p>
        </c:txPr>
        <c:crossAx val="1194031903"/>
        <c:crosses val="autoZero"/>
        <c:crossBetween val="between"/>
        <c:majorUnit val="2"/>
      </c:valAx>
      <c:spPr>
        <a:solidFill>
          <a:srgbClr val="FFFFFF"/>
        </a:solidFill>
        <a:ln w="12700">
          <a:solidFill>
            <a:srgbClr val="FFFFFF"/>
          </a:solidFill>
          <a:prstDash val="solid"/>
        </a:ln>
      </c:spPr>
    </c:plotArea>
    <c:legend>
      <c:legendPos val="r"/>
      <c:overlay val="0"/>
      <c:spPr>
        <a:solidFill>
          <a:srgbClr val="FFFFFF"/>
        </a:solidFill>
        <a:ln w="25400">
          <a:noFill/>
        </a:ln>
      </c:spPr>
      <c:txPr>
        <a:bodyPr/>
        <a:lstStyle/>
        <a:p>
          <a:pPr>
            <a:defRPr sz="550"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3" Type="http://schemas.openxmlformats.org/officeDocument/2006/relationships/chart" Target="../charts/chart17.xml"/><Relationship Id="rId18" Type="http://schemas.openxmlformats.org/officeDocument/2006/relationships/chart" Target="../charts/chart22.xml"/><Relationship Id="rId26" Type="http://schemas.openxmlformats.org/officeDocument/2006/relationships/chart" Target="../charts/chart30.xml"/><Relationship Id="rId39" Type="http://schemas.openxmlformats.org/officeDocument/2006/relationships/chart" Target="../charts/chart43.xml"/><Relationship Id="rId21" Type="http://schemas.openxmlformats.org/officeDocument/2006/relationships/chart" Target="../charts/chart25.xml"/><Relationship Id="rId34" Type="http://schemas.openxmlformats.org/officeDocument/2006/relationships/chart" Target="../charts/chart38.xml"/><Relationship Id="rId7" Type="http://schemas.openxmlformats.org/officeDocument/2006/relationships/chart" Target="../charts/chart11.xml"/><Relationship Id="rId12" Type="http://schemas.openxmlformats.org/officeDocument/2006/relationships/chart" Target="../charts/chart16.xml"/><Relationship Id="rId17" Type="http://schemas.openxmlformats.org/officeDocument/2006/relationships/chart" Target="../charts/chart21.xml"/><Relationship Id="rId25" Type="http://schemas.openxmlformats.org/officeDocument/2006/relationships/chart" Target="../charts/chart29.xml"/><Relationship Id="rId33" Type="http://schemas.openxmlformats.org/officeDocument/2006/relationships/chart" Target="../charts/chart37.xml"/><Relationship Id="rId38" Type="http://schemas.openxmlformats.org/officeDocument/2006/relationships/chart" Target="../charts/chart42.xml"/><Relationship Id="rId2" Type="http://schemas.openxmlformats.org/officeDocument/2006/relationships/chart" Target="../charts/chart6.xml"/><Relationship Id="rId16" Type="http://schemas.openxmlformats.org/officeDocument/2006/relationships/chart" Target="../charts/chart20.xml"/><Relationship Id="rId20" Type="http://schemas.openxmlformats.org/officeDocument/2006/relationships/chart" Target="../charts/chart24.xml"/><Relationship Id="rId29" Type="http://schemas.openxmlformats.org/officeDocument/2006/relationships/chart" Target="../charts/chart33.xml"/><Relationship Id="rId1" Type="http://schemas.openxmlformats.org/officeDocument/2006/relationships/chart" Target="../charts/chart5.xml"/><Relationship Id="rId6" Type="http://schemas.openxmlformats.org/officeDocument/2006/relationships/chart" Target="../charts/chart10.xml"/><Relationship Id="rId11" Type="http://schemas.openxmlformats.org/officeDocument/2006/relationships/chart" Target="../charts/chart15.xml"/><Relationship Id="rId24" Type="http://schemas.openxmlformats.org/officeDocument/2006/relationships/chart" Target="../charts/chart28.xml"/><Relationship Id="rId32" Type="http://schemas.openxmlformats.org/officeDocument/2006/relationships/chart" Target="../charts/chart36.xml"/><Relationship Id="rId37" Type="http://schemas.openxmlformats.org/officeDocument/2006/relationships/chart" Target="../charts/chart41.xml"/><Relationship Id="rId5" Type="http://schemas.openxmlformats.org/officeDocument/2006/relationships/chart" Target="../charts/chart9.xml"/><Relationship Id="rId15" Type="http://schemas.openxmlformats.org/officeDocument/2006/relationships/chart" Target="../charts/chart19.xml"/><Relationship Id="rId23" Type="http://schemas.openxmlformats.org/officeDocument/2006/relationships/chart" Target="../charts/chart27.xml"/><Relationship Id="rId28" Type="http://schemas.openxmlformats.org/officeDocument/2006/relationships/chart" Target="../charts/chart32.xml"/><Relationship Id="rId36" Type="http://schemas.openxmlformats.org/officeDocument/2006/relationships/chart" Target="../charts/chart40.xml"/><Relationship Id="rId10" Type="http://schemas.openxmlformats.org/officeDocument/2006/relationships/chart" Target="../charts/chart14.xml"/><Relationship Id="rId19" Type="http://schemas.openxmlformats.org/officeDocument/2006/relationships/chart" Target="../charts/chart23.xml"/><Relationship Id="rId31" Type="http://schemas.openxmlformats.org/officeDocument/2006/relationships/chart" Target="../charts/chart35.xml"/><Relationship Id="rId4" Type="http://schemas.openxmlformats.org/officeDocument/2006/relationships/chart" Target="../charts/chart8.xml"/><Relationship Id="rId9" Type="http://schemas.openxmlformats.org/officeDocument/2006/relationships/chart" Target="../charts/chart13.xml"/><Relationship Id="rId14" Type="http://schemas.openxmlformats.org/officeDocument/2006/relationships/chart" Target="../charts/chart18.xml"/><Relationship Id="rId22" Type="http://schemas.openxmlformats.org/officeDocument/2006/relationships/chart" Target="../charts/chart26.xml"/><Relationship Id="rId27" Type="http://schemas.openxmlformats.org/officeDocument/2006/relationships/chart" Target="../charts/chart31.xml"/><Relationship Id="rId30" Type="http://schemas.openxmlformats.org/officeDocument/2006/relationships/chart" Target="../charts/chart34.xml"/><Relationship Id="rId35" Type="http://schemas.openxmlformats.org/officeDocument/2006/relationships/chart" Target="../charts/chart39.xml"/><Relationship Id="rId8" Type="http://schemas.openxmlformats.org/officeDocument/2006/relationships/chart" Target="../charts/chart12.xml"/><Relationship Id="rId3"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12</xdr:col>
      <xdr:colOff>38100</xdr:colOff>
      <xdr:row>27</xdr:row>
      <xdr:rowOff>38100</xdr:rowOff>
    </xdr:from>
    <xdr:to>
      <xdr:col>17</xdr:col>
      <xdr:colOff>236220</xdr:colOff>
      <xdr:row>40</xdr:row>
      <xdr:rowOff>22860</xdr:rowOff>
    </xdr:to>
    <xdr:graphicFrame macro="">
      <xdr:nvGraphicFramePr>
        <xdr:cNvPr id="658433" name="Диаграмма 1025">
          <a:extLst>
            <a:ext uri="{FF2B5EF4-FFF2-40B4-BE49-F238E27FC236}">
              <a16:creationId xmlns:a16="http://schemas.microsoft.com/office/drawing/2014/main" id="{0B2FD4AF-D58D-4F3D-91E8-1EF8311F59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441960</xdr:colOff>
      <xdr:row>27</xdr:row>
      <xdr:rowOff>106680</xdr:rowOff>
    </xdr:from>
    <xdr:to>
      <xdr:col>22</xdr:col>
      <xdr:colOff>403860</xdr:colOff>
      <xdr:row>39</xdr:row>
      <xdr:rowOff>60960</xdr:rowOff>
    </xdr:to>
    <xdr:graphicFrame macro="">
      <xdr:nvGraphicFramePr>
        <xdr:cNvPr id="658434" name="Диаграмма 1026">
          <a:extLst>
            <a:ext uri="{FF2B5EF4-FFF2-40B4-BE49-F238E27FC236}">
              <a16:creationId xmlns:a16="http://schemas.microsoft.com/office/drawing/2014/main" id="{58149E1E-30D7-441B-B232-940594F086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388620</xdr:colOff>
      <xdr:row>312</xdr:row>
      <xdr:rowOff>144780</xdr:rowOff>
    </xdr:from>
    <xdr:to>
      <xdr:col>15</xdr:col>
      <xdr:colOff>76200</xdr:colOff>
      <xdr:row>323</xdr:row>
      <xdr:rowOff>175260</xdr:rowOff>
    </xdr:to>
    <xdr:graphicFrame macro="">
      <xdr:nvGraphicFramePr>
        <xdr:cNvPr id="658435" name="Диаграмма 1027">
          <a:extLst>
            <a:ext uri="{FF2B5EF4-FFF2-40B4-BE49-F238E27FC236}">
              <a16:creationId xmlns:a16="http://schemas.microsoft.com/office/drawing/2014/main" id="{B8DAA197-702F-4B56-844F-EFC417B5E8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388620</xdr:colOff>
      <xdr:row>296</xdr:row>
      <xdr:rowOff>144780</xdr:rowOff>
    </xdr:from>
    <xdr:to>
      <xdr:col>14</xdr:col>
      <xdr:colOff>76200</xdr:colOff>
      <xdr:row>297</xdr:row>
      <xdr:rowOff>0</xdr:rowOff>
    </xdr:to>
    <xdr:graphicFrame macro="">
      <xdr:nvGraphicFramePr>
        <xdr:cNvPr id="658436" name="Диаграмма 1028">
          <a:extLst>
            <a:ext uri="{FF2B5EF4-FFF2-40B4-BE49-F238E27FC236}">
              <a16:creationId xmlns:a16="http://schemas.microsoft.com/office/drawing/2014/main" id="{3D4757AF-6B30-4CA6-9E7A-DAB37BB6DA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244</xdr:row>
      <xdr:rowOff>0</xdr:rowOff>
    </xdr:from>
    <xdr:to>
      <xdr:col>0</xdr:col>
      <xdr:colOff>0</xdr:colOff>
      <xdr:row>244</xdr:row>
      <xdr:rowOff>0</xdr:rowOff>
    </xdr:to>
    <xdr:graphicFrame macro="">
      <xdr:nvGraphicFramePr>
        <xdr:cNvPr id="31745" name="Диаграмма 1">
          <a:extLst>
            <a:ext uri="{FF2B5EF4-FFF2-40B4-BE49-F238E27FC236}">
              <a16:creationId xmlns:a16="http://schemas.microsoft.com/office/drawing/2014/main" id="{F4C7BC8E-BFD0-4DA0-868D-2E855ACA47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244</xdr:row>
      <xdr:rowOff>0</xdr:rowOff>
    </xdr:from>
    <xdr:to>
      <xdr:col>3</xdr:col>
      <xdr:colOff>198120</xdr:colOff>
      <xdr:row>244</xdr:row>
      <xdr:rowOff>0</xdr:rowOff>
    </xdr:to>
    <xdr:graphicFrame macro="">
      <xdr:nvGraphicFramePr>
        <xdr:cNvPr id="31747" name="Диаграмма 3">
          <a:extLst>
            <a:ext uri="{FF2B5EF4-FFF2-40B4-BE49-F238E27FC236}">
              <a16:creationId xmlns:a16="http://schemas.microsoft.com/office/drawing/2014/main" id="{55329190-409E-4436-8B18-1A805A7DE4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244</xdr:row>
      <xdr:rowOff>0</xdr:rowOff>
    </xdr:from>
    <xdr:to>
      <xdr:col>3</xdr:col>
      <xdr:colOff>198120</xdr:colOff>
      <xdr:row>244</xdr:row>
      <xdr:rowOff>0</xdr:rowOff>
    </xdr:to>
    <xdr:graphicFrame macro="">
      <xdr:nvGraphicFramePr>
        <xdr:cNvPr id="31748" name="Диаграмма 4">
          <a:extLst>
            <a:ext uri="{FF2B5EF4-FFF2-40B4-BE49-F238E27FC236}">
              <a16:creationId xmlns:a16="http://schemas.microsoft.com/office/drawing/2014/main" id="{591A5381-A9DA-4667-9F07-C2571B4DF7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192</xdr:row>
      <xdr:rowOff>0</xdr:rowOff>
    </xdr:from>
    <xdr:to>
      <xdr:col>6</xdr:col>
      <xdr:colOff>0</xdr:colOff>
      <xdr:row>192</xdr:row>
      <xdr:rowOff>0</xdr:rowOff>
    </xdr:to>
    <xdr:graphicFrame macro="">
      <xdr:nvGraphicFramePr>
        <xdr:cNvPr id="31836" name="Диаграмма 92">
          <a:extLst>
            <a:ext uri="{FF2B5EF4-FFF2-40B4-BE49-F238E27FC236}">
              <a16:creationId xmlns:a16="http://schemas.microsoft.com/office/drawing/2014/main" id="{9AAC90C3-861A-46E0-B43F-892F68DF73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267</xdr:row>
      <xdr:rowOff>0</xdr:rowOff>
    </xdr:from>
    <xdr:to>
      <xdr:col>7</xdr:col>
      <xdr:colOff>0</xdr:colOff>
      <xdr:row>267</xdr:row>
      <xdr:rowOff>0</xdr:rowOff>
    </xdr:to>
    <xdr:graphicFrame macro="">
      <xdr:nvGraphicFramePr>
        <xdr:cNvPr id="31850" name="Диаграмма 106">
          <a:extLst>
            <a:ext uri="{FF2B5EF4-FFF2-40B4-BE49-F238E27FC236}">
              <a16:creationId xmlns:a16="http://schemas.microsoft.com/office/drawing/2014/main" id="{37B32FA5-FCE6-4E6D-A528-24FDBED81C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111</xdr:row>
      <xdr:rowOff>0</xdr:rowOff>
    </xdr:from>
    <xdr:to>
      <xdr:col>7</xdr:col>
      <xdr:colOff>0</xdr:colOff>
      <xdr:row>111</xdr:row>
      <xdr:rowOff>0</xdr:rowOff>
    </xdr:to>
    <xdr:graphicFrame macro="">
      <xdr:nvGraphicFramePr>
        <xdr:cNvPr id="31939" name="Диаграмма 195">
          <a:extLst>
            <a:ext uri="{FF2B5EF4-FFF2-40B4-BE49-F238E27FC236}">
              <a16:creationId xmlns:a16="http://schemas.microsoft.com/office/drawing/2014/main" id="{27539E12-78B5-4BCB-B64C-B9942CAF75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45720</xdr:colOff>
      <xdr:row>234</xdr:row>
      <xdr:rowOff>22860</xdr:rowOff>
    </xdr:from>
    <xdr:to>
      <xdr:col>12</xdr:col>
      <xdr:colOff>640080</xdr:colOff>
      <xdr:row>244</xdr:row>
      <xdr:rowOff>30480</xdr:rowOff>
    </xdr:to>
    <xdr:graphicFrame macro="">
      <xdr:nvGraphicFramePr>
        <xdr:cNvPr id="31957" name="Диаграмма 213">
          <a:extLst>
            <a:ext uri="{FF2B5EF4-FFF2-40B4-BE49-F238E27FC236}">
              <a16:creationId xmlns:a16="http://schemas.microsoft.com/office/drawing/2014/main" id="{E80D37CE-1263-4FAA-BD51-54A2803823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60960</xdr:colOff>
      <xdr:row>255</xdr:row>
      <xdr:rowOff>7620</xdr:rowOff>
    </xdr:from>
    <xdr:to>
      <xdr:col>13</xdr:col>
      <xdr:colOff>0</xdr:colOff>
      <xdr:row>265</xdr:row>
      <xdr:rowOff>0</xdr:rowOff>
    </xdr:to>
    <xdr:graphicFrame macro="">
      <xdr:nvGraphicFramePr>
        <xdr:cNvPr id="31959" name="Диаграмма 215">
          <a:extLst>
            <a:ext uri="{FF2B5EF4-FFF2-40B4-BE49-F238E27FC236}">
              <a16:creationId xmlns:a16="http://schemas.microsoft.com/office/drawing/2014/main" id="{8F4B0B44-7647-49C3-BE61-54601B208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60960</xdr:colOff>
      <xdr:row>246</xdr:row>
      <xdr:rowOff>7620</xdr:rowOff>
    </xdr:from>
    <xdr:to>
      <xdr:col>13</xdr:col>
      <xdr:colOff>0</xdr:colOff>
      <xdr:row>253</xdr:row>
      <xdr:rowOff>7620</xdr:rowOff>
    </xdr:to>
    <xdr:graphicFrame macro="">
      <xdr:nvGraphicFramePr>
        <xdr:cNvPr id="31964" name="Диаграмма 220">
          <a:extLst>
            <a:ext uri="{FF2B5EF4-FFF2-40B4-BE49-F238E27FC236}">
              <a16:creationId xmlns:a16="http://schemas.microsoft.com/office/drawing/2014/main" id="{CD0D5D77-81F5-4498-BC4C-F0BD4E4AA4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30480</xdr:colOff>
      <xdr:row>194</xdr:row>
      <xdr:rowOff>0</xdr:rowOff>
    </xdr:from>
    <xdr:to>
      <xdr:col>12</xdr:col>
      <xdr:colOff>640080</xdr:colOff>
      <xdr:row>204</xdr:row>
      <xdr:rowOff>289560</xdr:rowOff>
    </xdr:to>
    <xdr:graphicFrame macro="">
      <xdr:nvGraphicFramePr>
        <xdr:cNvPr id="32005" name="Диаграмма 261">
          <a:extLst>
            <a:ext uri="{FF2B5EF4-FFF2-40B4-BE49-F238E27FC236}">
              <a16:creationId xmlns:a16="http://schemas.microsoft.com/office/drawing/2014/main" id="{41844FD6-201A-4FB1-BA5F-BFC3A7CF52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8</xdr:col>
      <xdr:colOff>22860</xdr:colOff>
      <xdr:row>211</xdr:row>
      <xdr:rowOff>7620</xdr:rowOff>
    </xdr:from>
    <xdr:to>
      <xdr:col>13</xdr:col>
      <xdr:colOff>0</xdr:colOff>
      <xdr:row>222</xdr:row>
      <xdr:rowOff>0</xdr:rowOff>
    </xdr:to>
    <xdr:graphicFrame macro="">
      <xdr:nvGraphicFramePr>
        <xdr:cNvPr id="32006" name="Диаграмма 262">
          <a:extLst>
            <a:ext uri="{FF2B5EF4-FFF2-40B4-BE49-F238E27FC236}">
              <a16:creationId xmlns:a16="http://schemas.microsoft.com/office/drawing/2014/main" id="{5E7EE05E-CBDF-427C-9851-D4F54160D2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91440</xdr:colOff>
      <xdr:row>45</xdr:row>
      <xdr:rowOff>7620</xdr:rowOff>
    </xdr:from>
    <xdr:to>
      <xdr:col>13</xdr:col>
      <xdr:colOff>0</xdr:colOff>
      <xdr:row>54</xdr:row>
      <xdr:rowOff>0</xdr:rowOff>
    </xdr:to>
    <xdr:graphicFrame macro="">
      <xdr:nvGraphicFramePr>
        <xdr:cNvPr id="32008" name="Диаграмма 264">
          <a:extLst>
            <a:ext uri="{FF2B5EF4-FFF2-40B4-BE49-F238E27FC236}">
              <a16:creationId xmlns:a16="http://schemas.microsoft.com/office/drawing/2014/main" id="{5A7D2A7B-C9DA-43A0-A3EF-327E8F55D7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236220</xdr:colOff>
      <xdr:row>61</xdr:row>
      <xdr:rowOff>7620</xdr:rowOff>
    </xdr:from>
    <xdr:to>
      <xdr:col>12</xdr:col>
      <xdr:colOff>1158240</xdr:colOff>
      <xdr:row>70</xdr:row>
      <xdr:rowOff>0</xdr:rowOff>
    </xdr:to>
    <xdr:graphicFrame macro="">
      <xdr:nvGraphicFramePr>
        <xdr:cNvPr id="32009" name="Диаграмма 265">
          <a:extLst>
            <a:ext uri="{FF2B5EF4-FFF2-40B4-BE49-F238E27FC236}">
              <a16:creationId xmlns:a16="http://schemas.microsoft.com/office/drawing/2014/main" id="{D78D2EFD-5179-4A87-B704-5D268BE764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96</xdr:row>
      <xdr:rowOff>7620</xdr:rowOff>
    </xdr:from>
    <xdr:to>
      <xdr:col>8</xdr:col>
      <xdr:colOff>160020</xdr:colOff>
      <xdr:row>109</xdr:row>
      <xdr:rowOff>0</xdr:rowOff>
    </xdr:to>
    <xdr:graphicFrame macro="">
      <xdr:nvGraphicFramePr>
        <xdr:cNvPr id="32387" name="Диаграмма 643">
          <a:extLst>
            <a:ext uri="{FF2B5EF4-FFF2-40B4-BE49-F238E27FC236}">
              <a16:creationId xmlns:a16="http://schemas.microsoft.com/office/drawing/2014/main" id="{6EF95ADB-04B5-4F08-99BE-E019F13BA1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8</xdr:col>
      <xdr:colOff>114300</xdr:colOff>
      <xdr:row>96</xdr:row>
      <xdr:rowOff>7620</xdr:rowOff>
    </xdr:from>
    <xdr:to>
      <xdr:col>13</xdr:col>
      <xdr:colOff>0</xdr:colOff>
      <xdr:row>109</xdr:row>
      <xdr:rowOff>0</xdr:rowOff>
    </xdr:to>
    <xdr:graphicFrame macro="">
      <xdr:nvGraphicFramePr>
        <xdr:cNvPr id="32421" name="Диаграмма 677">
          <a:extLst>
            <a:ext uri="{FF2B5EF4-FFF2-40B4-BE49-F238E27FC236}">
              <a16:creationId xmlns:a16="http://schemas.microsoft.com/office/drawing/2014/main" id="{FAEBC894-B691-43C5-A70C-1905DD477B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7</xdr:col>
      <xdr:colOff>60960</xdr:colOff>
      <xdr:row>266</xdr:row>
      <xdr:rowOff>7620</xdr:rowOff>
    </xdr:from>
    <xdr:to>
      <xdr:col>13</xdr:col>
      <xdr:colOff>0</xdr:colOff>
      <xdr:row>277</xdr:row>
      <xdr:rowOff>0</xdr:rowOff>
    </xdr:to>
    <xdr:graphicFrame macro="">
      <xdr:nvGraphicFramePr>
        <xdr:cNvPr id="410053" name="Диаграмма 1477">
          <a:extLst>
            <a:ext uri="{FF2B5EF4-FFF2-40B4-BE49-F238E27FC236}">
              <a16:creationId xmlns:a16="http://schemas.microsoft.com/office/drawing/2014/main" id="{9E2D69FF-B43C-4A5A-8046-99CF6631B2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7</xdr:col>
      <xdr:colOff>91440</xdr:colOff>
      <xdr:row>85</xdr:row>
      <xdr:rowOff>0</xdr:rowOff>
    </xdr:from>
    <xdr:to>
      <xdr:col>13</xdr:col>
      <xdr:colOff>0</xdr:colOff>
      <xdr:row>95</xdr:row>
      <xdr:rowOff>0</xdr:rowOff>
    </xdr:to>
    <xdr:graphicFrame macro="">
      <xdr:nvGraphicFramePr>
        <xdr:cNvPr id="536022" name="Диаграмма 8662">
          <a:extLst>
            <a:ext uri="{FF2B5EF4-FFF2-40B4-BE49-F238E27FC236}">
              <a16:creationId xmlns:a16="http://schemas.microsoft.com/office/drawing/2014/main" id="{D0685C12-BF7C-4FF9-A798-A759029857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7</xdr:col>
      <xdr:colOff>60960</xdr:colOff>
      <xdr:row>151</xdr:row>
      <xdr:rowOff>0</xdr:rowOff>
    </xdr:from>
    <xdr:to>
      <xdr:col>13</xdr:col>
      <xdr:colOff>0</xdr:colOff>
      <xdr:row>161</xdr:row>
      <xdr:rowOff>0</xdr:rowOff>
    </xdr:to>
    <xdr:graphicFrame macro="">
      <xdr:nvGraphicFramePr>
        <xdr:cNvPr id="536208" name="Диаграмма 8848">
          <a:extLst>
            <a:ext uri="{FF2B5EF4-FFF2-40B4-BE49-F238E27FC236}">
              <a16:creationId xmlns:a16="http://schemas.microsoft.com/office/drawing/2014/main" id="{FD5B1CD9-F927-4C11-B60C-880BED0D3C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8</xdr:col>
      <xdr:colOff>38100</xdr:colOff>
      <xdr:row>178</xdr:row>
      <xdr:rowOff>0</xdr:rowOff>
    </xdr:from>
    <xdr:to>
      <xdr:col>13</xdr:col>
      <xdr:colOff>7620</xdr:colOff>
      <xdr:row>188</xdr:row>
      <xdr:rowOff>175260</xdr:rowOff>
    </xdr:to>
    <xdr:graphicFrame macro="">
      <xdr:nvGraphicFramePr>
        <xdr:cNvPr id="536225" name="Диаграмма 8865">
          <a:extLst>
            <a:ext uri="{FF2B5EF4-FFF2-40B4-BE49-F238E27FC236}">
              <a16:creationId xmlns:a16="http://schemas.microsoft.com/office/drawing/2014/main" id="{2AE5F19B-ABFA-49AF-A15A-403B087BAC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7</xdr:col>
      <xdr:colOff>0</xdr:colOff>
      <xdr:row>111</xdr:row>
      <xdr:rowOff>0</xdr:rowOff>
    </xdr:from>
    <xdr:to>
      <xdr:col>7</xdr:col>
      <xdr:colOff>0</xdr:colOff>
      <xdr:row>111</xdr:row>
      <xdr:rowOff>0</xdr:rowOff>
    </xdr:to>
    <xdr:graphicFrame macro="">
      <xdr:nvGraphicFramePr>
        <xdr:cNvPr id="536231" name="Диаграмма 8871">
          <a:extLst>
            <a:ext uri="{FF2B5EF4-FFF2-40B4-BE49-F238E27FC236}">
              <a16:creationId xmlns:a16="http://schemas.microsoft.com/office/drawing/2014/main" id="{9761B6CB-04CE-4F8B-B1DC-F4889A0927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11</xdr:row>
      <xdr:rowOff>0</xdr:rowOff>
    </xdr:from>
    <xdr:to>
      <xdr:col>6</xdr:col>
      <xdr:colOff>45720</xdr:colOff>
      <xdr:row>21</xdr:row>
      <xdr:rowOff>99060</xdr:rowOff>
    </xdr:to>
    <xdr:graphicFrame macro="">
      <xdr:nvGraphicFramePr>
        <xdr:cNvPr id="536242" name="Диаграмма 8882">
          <a:extLst>
            <a:ext uri="{FF2B5EF4-FFF2-40B4-BE49-F238E27FC236}">
              <a16:creationId xmlns:a16="http://schemas.microsoft.com/office/drawing/2014/main" id="{87D3E13E-AF41-4DA8-94FD-F2B27113B3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6</xdr:col>
      <xdr:colOff>30480</xdr:colOff>
      <xdr:row>11</xdr:row>
      <xdr:rowOff>0</xdr:rowOff>
    </xdr:from>
    <xdr:to>
      <xdr:col>9</xdr:col>
      <xdr:colOff>525780</xdr:colOff>
      <xdr:row>21</xdr:row>
      <xdr:rowOff>99060</xdr:rowOff>
    </xdr:to>
    <xdr:graphicFrame macro="">
      <xdr:nvGraphicFramePr>
        <xdr:cNvPr id="536243" name="Диаграмма 8883">
          <a:extLst>
            <a:ext uri="{FF2B5EF4-FFF2-40B4-BE49-F238E27FC236}">
              <a16:creationId xmlns:a16="http://schemas.microsoft.com/office/drawing/2014/main" id="{850510B8-61A1-4F4A-9FE2-A11558A04E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9</xdr:col>
      <xdr:colOff>525780</xdr:colOff>
      <xdr:row>11</xdr:row>
      <xdr:rowOff>0</xdr:rowOff>
    </xdr:from>
    <xdr:to>
      <xdr:col>13</xdr:col>
      <xdr:colOff>0</xdr:colOff>
      <xdr:row>21</xdr:row>
      <xdr:rowOff>99060</xdr:rowOff>
    </xdr:to>
    <xdr:graphicFrame macro="">
      <xdr:nvGraphicFramePr>
        <xdr:cNvPr id="536244" name="Диаграмма 8884">
          <a:extLst>
            <a:ext uri="{FF2B5EF4-FFF2-40B4-BE49-F238E27FC236}">
              <a16:creationId xmlns:a16="http://schemas.microsoft.com/office/drawing/2014/main" id="{5F43A72D-9786-4DA5-B8EF-ED242FD712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22860</xdr:colOff>
      <xdr:row>25</xdr:row>
      <xdr:rowOff>0</xdr:rowOff>
    </xdr:from>
    <xdr:to>
      <xdr:col>6</xdr:col>
      <xdr:colOff>60960</xdr:colOff>
      <xdr:row>33</xdr:row>
      <xdr:rowOff>0</xdr:rowOff>
    </xdr:to>
    <xdr:graphicFrame macro="">
      <xdr:nvGraphicFramePr>
        <xdr:cNvPr id="536246" name="Диаграмма 8886">
          <a:extLst>
            <a:ext uri="{FF2B5EF4-FFF2-40B4-BE49-F238E27FC236}">
              <a16:creationId xmlns:a16="http://schemas.microsoft.com/office/drawing/2014/main" id="{5A629C32-A2F0-487D-934B-3232F45C1C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6</xdr:col>
      <xdr:colOff>38100</xdr:colOff>
      <xdr:row>25</xdr:row>
      <xdr:rowOff>0</xdr:rowOff>
    </xdr:from>
    <xdr:to>
      <xdr:col>9</xdr:col>
      <xdr:colOff>594360</xdr:colOff>
      <xdr:row>33</xdr:row>
      <xdr:rowOff>0</xdr:rowOff>
    </xdr:to>
    <xdr:graphicFrame macro="">
      <xdr:nvGraphicFramePr>
        <xdr:cNvPr id="536247" name="Диаграмма 8887">
          <a:extLst>
            <a:ext uri="{FF2B5EF4-FFF2-40B4-BE49-F238E27FC236}">
              <a16:creationId xmlns:a16="http://schemas.microsoft.com/office/drawing/2014/main" id="{0D526E32-6AC7-44A3-827C-CAFBA2CDB0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9</xdr:col>
      <xdr:colOff>594360</xdr:colOff>
      <xdr:row>25</xdr:row>
      <xdr:rowOff>0</xdr:rowOff>
    </xdr:from>
    <xdr:to>
      <xdr:col>13</xdr:col>
      <xdr:colOff>0</xdr:colOff>
      <xdr:row>33</xdr:row>
      <xdr:rowOff>0</xdr:rowOff>
    </xdr:to>
    <xdr:graphicFrame macro="">
      <xdr:nvGraphicFramePr>
        <xdr:cNvPr id="536248" name="Диаграмма 8888">
          <a:extLst>
            <a:ext uri="{FF2B5EF4-FFF2-40B4-BE49-F238E27FC236}">
              <a16:creationId xmlns:a16="http://schemas.microsoft.com/office/drawing/2014/main" id="{1E7CA236-D0AE-4709-8B36-CE3102B06C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8</xdr:col>
      <xdr:colOff>60960</xdr:colOff>
      <xdr:row>72</xdr:row>
      <xdr:rowOff>7620</xdr:rowOff>
    </xdr:from>
    <xdr:to>
      <xdr:col>13</xdr:col>
      <xdr:colOff>0</xdr:colOff>
      <xdr:row>79</xdr:row>
      <xdr:rowOff>0</xdr:rowOff>
    </xdr:to>
    <xdr:graphicFrame macro="">
      <xdr:nvGraphicFramePr>
        <xdr:cNvPr id="536250" name="Диаграмма 8890">
          <a:extLst>
            <a:ext uri="{FF2B5EF4-FFF2-40B4-BE49-F238E27FC236}">
              <a16:creationId xmlns:a16="http://schemas.microsoft.com/office/drawing/2014/main" id="{3912666A-2A06-4E7B-AECA-A9DCDB31D0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7</xdr:col>
      <xdr:colOff>68580</xdr:colOff>
      <xdr:row>145</xdr:row>
      <xdr:rowOff>0</xdr:rowOff>
    </xdr:from>
    <xdr:to>
      <xdr:col>12</xdr:col>
      <xdr:colOff>1158240</xdr:colOff>
      <xdr:row>151</xdr:row>
      <xdr:rowOff>0</xdr:rowOff>
    </xdr:to>
    <xdr:graphicFrame macro="">
      <xdr:nvGraphicFramePr>
        <xdr:cNvPr id="536252" name="Диаграмма 8892">
          <a:extLst>
            <a:ext uri="{FF2B5EF4-FFF2-40B4-BE49-F238E27FC236}">
              <a16:creationId xmlns:a16="http://schemas.microsoft.com/office/drawing/2014/main" id="{74E434A3-F8E4-49F0-B183-9BC295B335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7</xdr:col>
      <xdr:colOff>76200</xdr:colOff>
      <xdr:row>163</xdr:row>
      <xdr:rowOff>0</xdr:rowOff>
    </xdr:from>
    <xdr:to>
      <xdr:col>12</xdr:col>
      <xdr:colOff>1158240</xdr:colOff>
      <xdr:row>169</xdr:row>
      <xdr:rowOff>0</xdr:rowOff>
    </xdr:to>
    <xdr:graphicFrame macro="">
      <xdr:nvGraphicFramePr>
        <xdr:cNvPr id="536253" name="Диаграмма 8893">
          <a:extLst>
            <a:ext uri="{FF2B5EF4-FFF2-40B4-BE49-F238E27FC236}">
              <a16:creationId xmlns:a16="http://schemas.microsoft.com/office/drawing/2014/main" id="{B8E4E6AE-2CA2-4FEE-BB37-4C40FADE45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7620</xdr:colOff>
      <xdr:row>37</xdr:row>
      <xdr:rowOff>0</xdr:rowOff>
    </xdr:from>
    <xdr:to>
      <xdr:col>6</xdr:col>
      <xdr:colOff>30480</xdr:colOff>
      <xdr:row>41</xdr:row>
      <xdr:rowOff>0</xdr:rowOff>
    </xdr:to>
    <xdr:graphicFrame macro="">
      <xdr:nvGraphicFramePr>
        <xdr:cNvPr id="536262" name="Диаграмма 8902">
          <a:extLst>
            <a:ext uri="{FF2B5EF4-FFF2-40B4-BE49-F238E27FC236}">
              <a16:creationId xmlns:a16="http://schemas.microsoft.com/office/drawing/2014/main" id="{90B9F05A-41DD-4B66-879C-F661A64F71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9</xdr:col>
      <xdr:colOff>243840</xdr:colOff>
      <xdr:row>35</xdr:row>
      <xdr:rowOff>0</xdr:rowOff>
    </xdr:from>
    <xdr:to>
      <xdr:col>12</xdr:col>
      <xdr:colOff>640080</xdr:colOff>
      <xdr:row>36</xdr:row>
      <xdr:rowOff>0</xdr:rowOff>
    </xdr:to>
    <xdr:graphicFrame macro="">
      <xdr:nvGraphicFramePr>
        <xdr:cNvPr id="536266" name="Диаграмма 8906">
          <a:extLst>
            <a:ext uri="{FF2B5EF4-FFF2-40B4-BE49-F238E27FC236}">
              <a16:creationId xmlns:a16="http://schemas.microsoft.com/office/drawing/2014/main" id="{EE69616A-7847-4F9A-9D21-BFC147C86A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6</xdr:col>
      <xdr:colOff>30480</xdr:colOff>
      <xdr:row>37</xdr:row>
      <xdr:rowOff>0</xdr:rowOff>
    </xdr:from>
    <xdr:to>
      <xdr:col>9</xdr:col>
      <xdr:colOff>594360</xdr:colOff>
      <xdr:row>41</xdr:row>
      <xdr:rowOff>0</xdr:rowOff>
    </xdr:to>
    <xdr:graphicFrame macro="">
      <xdr:nvGraphicFramePr>
        <xdr:cNvPr id="536263" name="Диаграмма 8903">
          <a:extLst>
            <a:ext uri="{FF2B5EF4-FFF2-40B4-BE49-F238E27FC236}">
              <a16:creationId xmlns:a16="http://schemas.microsoft.com/office/drawing/2014/main" id="{8AA31927-54D4-4352-8427-BA804D7C42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9</xdr:col>
      <xdr:colOff>594360</xdr:colOff>
      <xdr:row>37</xdr:row>
      <xdr:rowOff>0</xdr:rowOff>
    </xdr:from>
    <xdr:to>
      <xdr:col>13</xdr:col>
      <xdr:colOff>0</xdr:colOff>
      <xdr:row>41</xdr:row>
      <xdr:rowOff>0</xdr:rowOff>
    </xdr:to>
    <xdr:graphicFrame macro="">
      <xdr:nvGraphicFramePr>
        <xdr:cNvPr id="536264" name="Диаграмма 8904">
          <a:extLst>
            <a:ext uri="{FF2B5EF4-FFF2-40B4-BE49-F238E27FC236}">
              <a16:creationId xmlns:a16="http://schemas.microsoft.com/office/drawing/2014/main" id="{89E6D00E-B864-4C05-8720-75F174DCF8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7</xdr:col>
      <xdr:colOff>45720</xdr:colOff>
      <xdr:row>133</xdr:row>
      <xdr:rowOff>7620</xdr:rowOff>
    </xdr:from>
    <xdr:to>
      <xdr:col>12</xdr:col>
      <xdr:colOff>1158240</xdr:colOff>
      <xdr:row>142</xdr:row>
      <xdr:rowOff>175260</xdr:rowOff>
    </xdr:to>
    <xdr:graphicFrame macro="">
      <xdr:nvGraphicFramePr>
        <xdr:cNvPr id="536267" name="Диаграмма 8907">
          <a:extLst>
            <a:ext uri="{FF2B5EF4-FFF2-40B4-BE49-F238E27FC236}">
              <a16:creationId xmlns:a16="http://schemas.microsoft.com/office/drawing/2014/main" id="{5733E77E-86D9-4E2D-B15A-9E79FD7366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22860</xdr:colOff>
      <xdr:row>231</xdr:row>
      <xdr:rowOff>0</xdr:rowOff>
    </xdr:from>
    <xdr:to>
      <xdr:col>13</xdr:col>
      <xdr:colOff>0</xdr:colOff>
      <xdr:row>231</xdr:row>
      <xdr:rowOff>0</xdr:rowOff>
    </xdr:to>
    <xdr:graphicFrame macro="">
      <xdr:nvGraphicFramePr>
        <xdr:cNvPr id="536270" name="Диаграмма 8910">
          <a:extLst>
            <a:ext uri="{FF2B5EF4-FFF2-40B4-BE49-F238E27FC236}">
              <a16:creationId xmlns:a16="http://schemas.microsoft.com/office/drawing/2014/main" id="{7741B94E-BDBF-4AED-A0C0-39EEE26166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6</xdr:col>
      <xdr:colOff>114300</xdr:colOff>
      <xdr:row>284</xdr:row>
      <xdr:rowOff>7620</xdr:rowOff>
    </xdr:from>
    <xdr:to>
      <xdr:col>12</xdr:col>
      <xdr:colOff>624840</xdr:colOff>
      <xdr:row>295</xdr:row>
      <xdr:rowOff>15240</xdr:rowOff>
    </xdr:to>
    <xdr:graphicFrame macro="">
      <xdr:nvGraphicFramePr>
        <xdr:cNvPr id="536274" name="Диаграмма 8914">
          <a:extLst>
            <a:ext uri="{FF2B5EF4-FFF2-40B4-BE49-F238E27FC236}">
              <a16:creationId xmlns:a16="http://schemas.microsoft.com/office/drawing/2014/main" id="{A800379C-187C-428B-B140-DED3171C2D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6</xdr:col>
      <xdr:colOff>114300</xdr:colOff>
      <xdr:row>297</xdr:row>
      <xdr:rowOff>7620</xdr:rowOff>
    </xdr:from>
    <xdr:to>
      <xdr:col>12</xdr:col>
      <xdr:colOff>624840</xdr:colOff>
      <xdr:row>308</xdr:row>
      <xdr:rowOff>0</xdr:rowOff>
    </xdr:to>
    <xdr:graphicFrame macro="">
      <xdr:nvGraphicFramePr>
        <xdr:cNvPr id="536276" name="Диаграмма 8916">
          <a:extLst>
            <a:ext uri="{FF2B5EF4-FFF2-40B4-BE49-F238E27FC236}">
              <a16:creationId xmlns:a16="http://schemas.microsoft.com/office/drawing/2014/main" id="{4C4E71DB-DCB6-4DFB-997D-FE039D1F76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0</xdr:colOff>
      <xdr:row>21</xdr:row>
      <xdr:rowOff>76200</xdr:rowOff>
    </xdr:from>
    <xdr:to>
      <xdr:col>12</xdr:col>
      <xdr:colOff>624840</xdr:colOff>
      <xdr:row>22</xdr:row>
      <xdr:rowOff>182880</xdr:rowOff>
    </xdr:to>
    <xdr:graphicFrame macro="">
      <xdr:nvGraphicFramePr>
        <xdr:cNvPr id="536277" name="Диаграмма 8917">
          <a:extLst>
            <a:ext uri="{FF2B5EF4-FFF2-40B4-BE49-F238E27FC236}">
              <a16:creationId xmlns:a16="http://schemas.microsoft.com/office/drawing/2014/main" id="{4291E2D5-CFBA-4661-89B3-41116537DA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0</xdr:colOff>
      <xdr:row>33</xdr:row>
      <xdr:rowOff>0</xdr:rowOff>
    </xdr:from>
    <xdr:to>
      <xdr:col>13</xdr:col>
      <xdr:colOff>0</xdr:colOff>
      <xdr:row>35</xdr:row>
      <xdr:rowOff>7620</xdr:rowOff>
    </xdr:to>
    <xdr:graphicFrame macro="">
      <xdr:nvGraphicFramePr>
        <xdr:cNvPr id="536278" name="Диаграмма 8918">
          <a:extLst>
            <a:ext uri="{FF2B5EF4-FFF2-40B4-BE49-F238E27FC236}">
              <a16:creationId xmlns:a16="http://schemas.microsoft.com/office/drawing/2014/main" id="{92B328BE-3706-467D-87ED-B4D243DE2C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0.41149</cdr:x>
      <cdr:y>0.8722</cdr:y>
    </cdr:from>
    <cdr:to>
      <cdr:x>0.48192</cdr:x>
      <cdr:y>0.8722</cdr:y>
    </cdr:to>
    <cdr:sp macro="" textlink="">
      <cdr:nvSpPr>
        <cdr:cNvPr id="629761" name="Text Box 1">
          <a:extLst xmlns:a="http://schemas.openxmlformats.org/drawingml/2006/main">
            <a:ext uri="{FF2B5EF4-FFF2-40B4-BE49-F238E27FC236}">
              <a16:creationId xmlns:a16="http://schemas.microsoft.com/office/drawing/2014/main" id="{63E23BB2-35D6-4AB3-8AB7-84FB67F2E52A}"/>
            </a:ext>
          </a:extLst>
        </cdr:cNvPr>
        <cdr:cNvSpPr txBox="1">
          <a:spLocks xmlns:a="http://schemas.openxmlformats.org/drawingml/2006/main" noChangeArrowheads="1"/>
        </cdr:cNvSpPr>
      </cdr:nvSpPr>
      <cdr:spPr bwMode="auto">
        <a:xfrm xmlns:a="http://schemas.openxmlformats.org/drawingml/2006/main">
          <a:off x="906770" y="1433038"/>
          <a:ext cx="155631" cy="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0" rIns="0" bIns="0" anchor="ctr" upright="1"/>
        <a:lstStyle xmlns:a="http://schemas.openxmlformats.org/drawingml/2006/main"/>
        <a:p xmlns:a="http://schemas.openxmlformats.org/drawingml/2006/main">
          <a:pPr algn="ctr" rtl="0">
            <a:defRPr sz="1000"/>
          </a:pPr>
          <a:endParaRPr lang="ru-KZ"/>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gey_v_\&#1057;&#1077;&#1088;&#1075;&#1077;&#1081;\Documents%20and%20Settings\IS_Zhanar_K\&#1052;&#1086;&#1080;%20&#1076;&#1086;&#1082;&#1091;&#1084;&#1077;&#1085;&#1090;&#1099;\&#1046;&#1072;&#1085;&#1072;&#1088;\&#1089;&#1090;&#1072;&#1088;&#1099;&#1077;\&#1054;&#1090;&#1095;&#1077;&#1090;\2006-3%20&#1082;&#1074;\&#1076;&#1083;&#1103;%20&#1088;&#1091;&#1082;&#1086;&#1074;&#1086;&#1076;&#1089;&#1090;&#1074;&#1072;\E-Monit-2006-3kv_shabl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gey_v_\&#1057;&#1077;&#1088;&#1075;&#1077;&#1081;\Documents%20and%20Settings\IS_Sergey_V\&#1052;&#1086;&#1080;%20&#1076;&#1086;&#1082;&#1091;&#1084;&#1077;&#1085;&#1090;&#1099;\&#1084;&#1086;&#1103;%20&#1088;&#1072;&#1073;&#1086;&#1090;&#1072;\&#1054;&#1090;&#1095;&#1077;&#1090;\2006-2%20&#1082;&#1074;\&#1076;&#1083;&#1103;%20&#1088;&#1091;&#1082;&#1086;&#1074;&#1086;&#1076;&#1089;&#1090;&#1074;&#1072;\E-Monit-2006-2kv_shabl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gey_v_\&#1057;&#1077;&#1088;&#1075;&#1077;&#1081;\Documents%20and%20Settings\IS_Sergey_V\&#1052;&#1086;&#1080;%20&#1076;&#1086;&#1082;&#1091;&#1084;&#1077;&#1085;&#1090;&#1099;\&#1060;&#1054;&#1057;%20%20&#1076;&#1083;&#1103;%20&#1041;&#1042;&#105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gey_v_\&#1057;&#1077;&#1088;&#1075;&#1077;&#1081;\Documents%20and%20Settings\IS_Sergey_V\&#1052;&#1086;&#1080;%20&#1076;&#1086;&#1082;&#1091;&#1084;&#1077;&#1085;&#1090;&#1099;\&#1084;&#1086;&#1103;%20&#1088;&#1072;&#1073;&#1086;&#1090;&#1072;\&#1054;&#1090;&#1095;&#1077;&#1090;\2006-4%20&#1082;&#1074;\&#1074;&#1072;&#1088;&#1080;&#1072;&#1085;&#1090;&#1099;\E-Monit-2006-4kv_shabl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semgul_s\for%20all\DOCUME~1\IS_IGO~1\LOCALS~1\Temp\notes6030C8\&#1057;&#1087;&#1088;&#1086;&#1089;%20&#1087;&#1086;%20&#1086;&#1090;&#1088;&#1072;&#1089;&#1083;&#1103;&#1084;RS_P2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semgul_s\for%20all\DOCUME~1\IS_IGO~1\LOCALS~1\Temp\notes6030C8\&#1091;&#1073;&#1099;&#1090;&#1086;&#1095;&#1085;&#1099;&#1077;%20&#1087;&#1086;%20&#1086;&#1090;&#1088;&#1072;&#1089;&#1083;&#1103;&#108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082;&#1072;&#1079;&#1072;&#1082;&#1096;&#107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
      <sheetName val="П_2004-4"/>
      <sheetName val="РС-1"/>
      <sheetName val="РС-2"/>
      <sheetName val="РС-3"/>
      <sheetName val="Расч"/>
      <sheetName val="контроль"/>
      <sheetName val="кредит"/>
      <sheetName val="ФА"/>
      <sheetName val="Титульный"/>
      <sheetName val="Графики-Э"/>
      <sheetName val="ФОС по экономике"/>
      <sheetName val="ИсхДан"/>
      <sheetName val="репрез по соот кв 2005"/>
      <sheetName val="репрез по пред ква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9">
          <cell r="S19">
            <v>0</v>
          </cell>
          <cell r="T19">
            <v>0</v>
          </cell>
          <cell r="U19">
            <v>0</v>
          </cell>
        </row>
        <row r="20">
          <cell r="K20" t="str">
            <v>не повлияло</v>
          </cell>
          <cell r="M20">
            <v>69.3</v>
          </cell>
          <cell r="N20">
            <v>68.77</v>
          </cell>
          <cell r="O20">
            <v>67.19</v>
          </cell>
        </row>
        <row r="21">
          <cell r="K21" t="str">
            <v>негативно</v>
          </cell>
          <cell r="M21">
            <v>7.23</v>
          </cell>
          <cell r="N21">
            <v>6.46</v>
          </cell>
          <cell r="O21">
            <v>7.95</v>
          </cell>
          <cell r="S21">
            <v>0</v>
          </cell>
          <cell r="T21">
            <v>0</v>
          </cell>
          <cell r="U21">
            <v>0</v>
          </cell>
          <cell r="V21">
            <v>0</v>
          </cell>
        </row>
        <row r="22">
          <cell r="K22" t="str">
            <v>не знаю</v>
          </cell>
          <cell r="M22">
            <v>18.41</v>
          </cell>
          <cell r="N22">
            <v>18.45</v>
          </cell>
          <cell r="O22">
            <v>16.91</v>
          </cell>
        </row>
        <row r="40">
          <cell r="P40">
            <v>18.48</v>
          </cell>
        </row>
        <row r="41">
          <cell r="P41">
            <v>33.6</v>
          </cell>
        </row>
        <row r="42">
          <cell r="P42">
            <v>14.54</v>
          </cell>
        </row>
      </sheetData>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
      <sheetName val="П_2004-4"/>
      <sheetName val="РС-1"/>
      <sheetName val="РС-2"/>
      <sheetName val="РС-3"/>
      <sheetName val="Расч"/>
      <sheetName val="контроль"/>
      <sheetName val="кредит"/>
      <sheetName val="ФА"/>
      <sheetName val="Титульный"/>
      <sheetName val="Графики-Э"/>
      <sheetName val="ФОС по экономике"/>
      <sheetName val="ИсхДан"/>
      <sheetName val="репрез по соот кв 2005"/>
      <sheetName val="репрез по пред ква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дан"/>
      <sheetName val="ФОС"/>
      <sheetName val="расчёты по РСП-3"/>
      <sheetName val="расч. по РСБ-2С"/>
      <sheetName val="графики"/>
      <sheetName val="РС-2"/>
      <sheetName val="РС-3"/>
      <sheetName val="Расч"/>
      <sheetName val="Пояснения к РС-П-ос"/>
      <sheetName val="Графики-Э"/>
      <sheetName val="РС-Б3.1"/>
    </sheetNames>
    <sheetDataSet>
      <sheetData sheetId="0">
        <row r="1">
          <cell r="A1" t="str">
            <v xml:space="preserve">НАЦИОНАЛЬНЫЙ БАНК РЕСПУБЛИКИ КАЗАХСТАН                                                                   </v>
          </cell>
        </row>
        <row r="2">
          <cell r="A2" t="str">
            <v xml:space="preserve">Мониторинг предприятий реального сектора экономики                                                                                                                                                                                                </v>
          </cell>
        </row>
        <row r="4">
          <cell r="A4" t="str">
            <v>Отраслевое сопоставление основных финансовых показателей предприятия *</v>
          </cell>
        </row>
        <row r="6">
          <cell r="A6" t="str">
            <v>Код и наименование предприятия:</v>
          </cell>
          <cell r="B6" t="str">
            <v>000040650877  Энергия Строительная компания ТОО</v>
          </cell>
          <cell r="N6" t="str">
            <v>Количество крупных и средних предприятий в отрасли</v>
          </cell>
          <cell r="Y6">
            <v>611</v>
          </cell>
        </row>
        <row r="7">
          <cell r="A7" t="str">
            <v>Отрасль:</v>
          </cell>
          <cell r="B7" t="str">
            <v>Строительство</v>
          </cell>
          <cell r="N7" t="str">
            <v xml:space="preserve">     в том числе - участников мониторинга</v>
          </cell>
          <cell r="Y7">
            <v>196</v>
          </cell>
        </row>
        <row r="8">
          <cell r="A8" t="str">
            <v>Регионы:</v>
          </cell>
          <cell r="B8" t="str">
            <v>Всего по экономике</v>
          </cell>
          <cell r="N8" t="str">
            <v>Доход от реализации продукции по отрасли (в млн. тг)</v>
          </cell>
          <cell r="Y8" t="str">
            <v>87078.2</v>
          </cell>
        </row>
        <row r="9">
          <cell r="N9" t="str">
            <v xml:space="preserve">     в том числе - по участникам мониторинга</v>
          </cell>
          <cell r="Y9" t="str">
            <v>51150.14</v>
          </cell>
        </row>
        <row r="10">
          <cell r="N10" t="str">
            <v xml:space="preserve">     в %</v>
          </cell>
          <cell r="Y10" t="str">
            <v>58.7</v>
          </cell>
        </row>
        <row r="12">
          <cell r="C12" t="str">
            <v>1 квартал 2005 года</v>
          </cell>
          <cell r="H12" t="str">
            <v>2 квартал 2005 года</v>
          </cell>
          <cell r="M12" t="str">
            <v>3 квартал 2005 года</v>
          </cell>
          <cell r="R12" t="str">
            <v>4 квартал 2005 года</v>
          </cell>
          <cell r="W12" t="str">
            <v>1 квартал 2006 года</v>
          </cell>
        </row>
        <row r="13">
          <cell r="C13" t="str">
            <v>факт</v>
          </cell>
          <cell r="H13" t="str">
            <v>факт</v>
          </cell>
          <cell r="M13" t="str">
            <v>факт</v>
          </cell>
          <cell r="R13" t="str">
            <v>факт</v>
          </cell>
          <cell r="W13" t="str">
            <v>факт</v>
          </cell>
        </row>
        <row r="15">
          <cell r="A15" t="str">
            <v>Показатели ликвидности</v>
          </cell>
        </row>
        <row r="16">
          <cell r="A16" t="str">
            <v>1. Коэффициент покрытия (оборотные средства на 1 тенге срочных обязательств), он же коэффициент текущей ликвидности</v>
          </cell>
        </row>
        <row r="17">
          <cell r="A17" t="str">
            <v xml:space="preserve">     Значение на предприятии</v>
          </cell>
          <cell r="E17" t="str">
            <v>XXX</v>
          </cell>
          <cell r="J17" t="str">
            <v>XXX</v>
          </cell>
          <cell r="O17" t="str">
            <v>XXX</v>
          </cell>
          <cell r="T17">
            <v>0.82099999999999995</v>
          </cell>
          <cell r="Y17">
            <v>0.53700000000000003</v>
          </cell>
        </row>
        <row r="18">
          <cell r="A18" t="str">
            <v xml:space="preserve">     25% - 50% -75% </v>
          </cell>
          <cell r="N18">
            <v>1</v>
          </cell>
          <cell r="O18">
            <v>1.21</v>
          </cell>
          <cell r="P18">
            <v>1.28</v>
          </cell>
          <cell r="S18">
            <v>0.65</v>
          </cell>
          <cell r="T18">
            <v>1</v>
          </cell>
          <cell r="U18">
            <v>1.59</v>
          </cell>
          <cell r="X18">
            <v>0.68</v>
          </cell>
          <cell r="Y18">
            <v>0.99</v>
          </cell>
          <cell r="Z18">
            <v>1.65</v>
          </cell>
        </row>
        <row r="19">
          <cell r="A19" t="str">
            <v xml:space="preserve">     Среднее значение по отрасли</v>
          </cell>
        </row>
        <row r="21">
          <cell r="A21" t="str">
            <v>2. Коэффициент общей платежеспособности</v>
          </cell>
        </row>
        <row r="22">
          <cell r="A22" t="str">
            <v xml:space="preserve">     Значение на предприятии</v>
          </cell>
          <cell r="E22" t="str">
            <v>XXX</v>
          </cell>
        </row>
        <row r="23">
          <cell r="A23" t="str">
            <v xml:space="preserve">     25% - 50% -75% </v>
          </cell>
        </row>
        <row r="24">
          <cell r="A24" t="str">
            <v xml:space="preserve">     Среднее значение по отрасли</v>
          </cell>
        </row>
        <row r="26">
          <cell r="A26" t="str">
            <v>3. Уровень самофинансирования</v>
          </cell>
        </row>
        <row r="27">
          <cell r="A27" t="str">
            <v xml:space="preserve">     Значение на предприятии</v>
          </cell>
          <cell r="E27" t="str">
            <v>XXX</v>
          </cell>
        </row>
        <row r="28">
          <cell r="A28" t="str">
            <v xml:space="preserve">     25% - 50% -75% </v>
          </cell>
        </row>
        <row r="29">
          <cell r="A29" t="str">
            <v xml:space="preserve">     Среднее значение по отрасли</v>
          </cell>
        </row>
        <row r="32">
          <cell r="A32" t="str">
            <v>Показатели структуры капитала</v>
          </cell>
        </row>
        <row r="33">
          <cell r="A33" t="str">
            <v>4. Коэффициент соотношения собственных и заемных средств</v>
          </cell>
        </row>
        <row r="34">
          <cell r="A34" t="str">
            <v xml:space="preserve">     Значение на предприятии</v>
          </cell>
          <cell r="E34" t="str">
            <v>XXX</v>
          </cell>
        </row>
        <row r="35">
          <cell r="A35" t="str">
            <v xml:space="preserve">     25% - 50% -75% </v>
          </cell>
        </row>
        <row r="36">
          <cell r="A36" t="str">
            <v xml:space="preserve">     Среднее значение по отрасли</v>
          </cell>
        </row>
        <row r="39">
          <cell r="A39" t="str">
            <v>Показатели деловой активности</v>
          </cell>
        </row>
        <row r="40">
          <cell r="A40" t="str">
            <v>5. Коэффициент оборачиваемости активов</v>
          </cell>
        </row>
        <row r="41">
          <cell r="A41" t="str">
            <v xml:space="preserve">     Значение на предприятии</v>
          </cell>
          <cell r="E41" t="str">
            <v>XXX</v>
          </cell>
        </row>
        <row r="42">
          <cell r="A42" t="str">
            <v xml:space="preserve">     25% - 50% -75% </v>
          </cell>
        </row>
        <row r="43">
          <cell r="A43" t="str">
            <v xml:space="preserve">     Среднее значение по отрасли</v>
          </cell>
        </row>
        <row r="45">
          <cell r="A45" t="str">
            <v>6. Коэффициент оборачиваемости оборотных средств</v>
          </cell>
        </row>
        <row r="46">
          <cell r="A46" t="str">
            <v xml:space="preserve">     Значение на предприятии</v>
          </cell>
          <cell r="E46" t="str">
            <v>XXX</v>
          </cell>
        </row>
        <row r="47">
          <cell r="A47" t="str">
            <v xml:space="preserve">     25% - 50% -75% </v>
          </cell>
        </row>
        <row r="48">
          <cell r="A48" t="str">
            <v xml:space="preserve">     Среднее значение по отрасли</v>
          </cell>
        </row>
        <row r="51">
          <cell r="A51" t="str">
            <v>Показатели прибыльности</v>
          </cell>
        </row>
        <row r="52">
          <cell r="A52" t="str">
            <v>7. Рентабельность собственного капитала</v>
          </cell>
        </row>
        <row r="53">
          <cell r="A53" t="str">
            <v xml:space="preserve">     Значение на предприятии</v>
          </cell>
          <cell r="E53" t="str">
            <v>XXX</v>
          </cell>
        </row>
        <row r="54">
          <cell r="A54" t="str">
            <v xml:space="preserve">     25% - 50% -75% </v>
          </cell>
        </row>
        <row r="55">
          <cell r="A55" t="str">
            <v xml:space="preserve">     Среднее значение по отрасли</v>
          </cell>
        </row>
        <row r="57">
          <cell r="A57" t="str">
            <v>8. Рентабельность продаж</v>
          </cell>
        </row>
        <row r="58">
          <cell r="A58" t="str">
            <v xml:space="preserve">     Значение на предприятии</v>
          </cell>
          <cell r="E58" t="str">
            <v>XXX</v>
          </cell>
        </row>
        <row r="59">
          <cell r="A59" t="str">
            <v xml:space="preserve">     25% - 50% -75% </v>
          </cell>
        </row>
        <row r="60">
          <cell r="A60" t="str">
            <v xml:space="preserve">     Среднее значение по отрасли</v>
          </cell>
        </row>
        <row r="62">
          <cell r="A62" t="str">
            <v>9. Рентабельность активов</v>
          </cell>
        </row>
        <row r="63">
          <cell r="A63" t="str">
            <v xml:space="preserve">     Значение на предприятии</v>
          </cell>
          <cell r="E63" t="str">
            <v>XXX</v>
          </cell>
        </row>
        <row r="64">
          <cell r="A64" t="str">
            <v xml:space="preserve">     25% - 50% -75% </v>
          </cell>
        </row>
        <row r="65">
          <cell r="A65" t="str">
            <v xml:space="preserve">     Среднее значение по отрасли</v>
          </cell>
        </row>
        <row r="67">
          <cell r="A67" t="str">
            <v>10. Рентабельность текущих активов</v>
          </cell>
        </row>
        <row r="68">
          <cell r="A68" t="str">
            <v xml:space="preserve">     Значение на предприятии</v>
          </cell>
          <cell r="E68" t="str">
            <v>XXX</v>
          </cell>
        </row>
        <row r="69">
          <cell r="A69" t="str">
            <v xml:space="preserve">     25% - 50% -75% </v>
          </cell>
        </row>
        <row r="70">
          <cell r="A70" t="str">
            <v xml:space="preserve">     Среднее значение по отрасли</v>
          </cell>
        </row>
        <row r="73">
          <cell r="A73" t="str">
            <v>Показатели, не входящие в группу</v>
          </cell>
        </row>
      </sheetData>
      <sheetData sheetId="1"/>
      <sheetData sheetId="2"/>
      <sheetData sheetId="3"/>
      <sheetData sheetId="4"/>
      <sheetData sheetId="5"/>
      <sheetData sheetId="6"/>
      <sheetData sheetId="7"/>
      <sheetData sheetId="8"/>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
      <sheetName val="П_2004-4"/>
      <sheetName val="РС-1"/>
      <sheetName val="РС-2"/>
      <sheetName val="РС-3"/>
      <sheetName val="Расч"/>
      <sheetName val="контроль"/>
      <sheetName val="кредит"/>
      <sheetName val="ФА"/>
      <sheetName val="Титульный"/>
      <sheetName val="Графики-Э"/>
      <sheetName val="ИсхДан"/>
      <sheetName val="репрез по соот кв 2005"/>
      <sheetName val="репрез по пред квар"/>
      <sheetName val="ФОС по экономике"/>
      <sheetName val="стр-во"/>
      <sheetName val="доб.пром."/>
      <sheetName val="обраб.пром."/>
      <sheetName val="торговля"/>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дан"/>
      <sheetName val="Сумма по отраслям"/>
      <sheetName val="100%"/>
      <sheetName val="график"/>
    </sheetNames>
    <sheetDataSet>
      <sheetData sheetId="0">
        <row r="32">
          <cell r="H32" t="str">
            <v>2 квартал 2005 года</v>
          </cell>
          <cell r="I32" t="str">
            <v>3 квартал 2005 года</v>
          </cell>
          <cell r="J32" t="str">
            <v>4 квартал 2005 года</v>
          </cell>
          <cell r="K32" t="str">
            <v>1 квартал 2006 года</v>
          </cell>
          <cell r="L32" t="str">
            <v>2 квартал 2006 года</v>
          </cell>
        </row>
      </sheetData>
      <sheetData sheetId="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дан"/>
      <sheetName val="Сумма по отраслям"/>
      <sheetName val="100%"/>
      <sheetName val="график"/>
    </sheetNames>
    <sheetDataSet>
      <sheetData sheetId="0">
        <row r="32">
          <cell r="H32" t="str">
            <v>2 квартал 2008 года</v>
          </cell>
          <cell r="I32" t="str">
            <v>3 квартал 2008 года</v>
          </cell>
          <cell r="J32" t="str">
            <v>4 квартал 2008 года</v>
          </cell>
          <cell r="K32" t="str">
            <v>1 квартал 2009 года</v>
          </cell>
        </row>
        <row r="35">
          <cell r="A35" t="str">
            <v>больше 0</v>
          </cell>
        </row>
        <row r="36">
          <cell r="A36" t="str">
            <v>меньше 0</v>
          </cell>
        </row>
        <row r="37">
          <cell r="A37" t="str">
            <v>равен 0</v>
          </cell>
        </row>
      </sheetData>
      <sheetData sheetId="1"/>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sheetName val="Графики-Э"/>
    </sheetNames>
    <sheetDataSet>
      <sheetData sheetId="0"/>
      <sheetData sheetId="1">
        <row r="13">
          <cell r="N13" t="str">
            <v>оң</v>
          </cell>
        </row>
        <row r="14">
          <cell r="N14" t="str">
            <v>әсер еткен жоқ</v>
          </cell>
        </row>
        <row r="15">
          <cell r="N15" t="str">
            <v>кері</v>
          </cell>
        </row>
        <row r="16">
          <cell r="N16" t="str">
            <v>білмеймін</v>
          </cell>
        </row>
        <row r="34">
          <cell r="N34" t="str">
            <v>жоғарылайды</v>
          </cell>
        </row>
        <row r="35">
          <cell r="N35" t="str">
            <v>өзгермейді</v>
          </cell>
        </row>
        <row r="36">
          <cell r="N36" t="str">
            <v>төмендейді</v>
          </cell>
        </row>
        <row r="38">
          <cell r="N38" t="str">
            <v>білмеймін</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D31"/>
  <sheetViews>
    <sheetView workbookViewId="0">
      <selection activeCell="F30" sqref="F30"/>
    </sheetView>
  </sheetViews>
  <sheetFormatPr defaultRowHeight="13.2"/>
  <cols>
    <col min="1" max="1" width="6.109375" customWidth="1"/>
    <col min="2" max="2" width="12.44140625" style="2" customWidth="1"/>
    <col min="3" max="3" width="2.6640625" customWidth="1"/>
    <col min="4" max="4" width="111.88671875" customWidth="1"/>
  </cols>
  <sheetData>
    <row r="1" spans="1:4">
      <c r="D1" s="141" t="s">
        <v>538</v>
      </c>
    </row>
    <row r="2" spans="1:4" ht="13.8" thickBot="1"/>
    <row r="3" spans="1:4" ht="14.4" thickTop="1">
      <c r="A3" s="146"/>
      <c r="B3" s="872" t="s">
        <v>624</v>
      </c>
      <c r="C3" s="872"/>
      <c r="D3" s="872"/>
    </row>
    <row r="4" spans="1:4">
      <c r="A4" s="143" t="s">
        <v>157</v>
      </c>
      <c r="B4" s="143" t="s">
        <v>154</v>
      </c>
      <c r="C4" s="143" t="s">
        <v>158</v>
      </c>
      <c r="D4" s="143" t="s">
        <v>626</v>
      </c>
    </row>
    <row r="5" spans="1:4">
      <c r="A5" s="144" t="s">
        <v>157</v>
      </c>
      <c r="B5" s="447" t="s">
        <v>530</v>
      </c>
      <c r="C5" s="197" t="s">
        <v>158</v>
      </c>
      <c r="D5" s="144" t="s">
        <v>605</v>
      </c>
    </row>
    <row r="6" spans="1:4">
      <c r="A6" s="144" t="s">
        <v>157</v>
      </c>
      <c r="B6" s="447" t="s">
        <v>532</v>
      </c>
      <c r="C6" s="144" t="s">
        <v>158</v>
      </c>
      <c r="D6" s="144" t="s">
        <v>619</v>
      </c>
    </row>
    <row r="7" spans="1:4">
      <c r="A7" s="144" t="s">
        <v>157</v>
      </c>
      <c r="B7" s="447" t="s">
        <v>533</v>
      </c>
      <c r="C7" s="144" t="s">
        <v>158</v>
      </c>
      <c r="D7" s="144" t="s">
        <v>620</v>
      </c>
    </row>
    <row r="8" spans="1:4" ht="26.4">
      <c r="A8" s="197" t="s">
        <v>157</v>
      </c>
      <c r="B8" s="448" t="s">
        <v>713</v>
      </c>
      <c r="C8" s="197" t="s">
        <v>158</v>
      </c>
      <c r="D8" s="199" t="s">
        <v>714</v>
      </c>
    </row>
    <row r="9" spans="1:4" ht="26.4">
      <c r="A9" s="197" t="s">
        <v>157</v>
      </c>
      <c r="B9" s="448" t="s">
        <v>546</v>
      </c>
      <c r="C9" s="197" t="s">
        <v>158</v>
      </c>
      <c r="D9" s="199" t="s">
        <v>281</v>
      </c>
    </row>
    <row r="10" spans="1:4" ht="24.75" customHeight="1">
      <c r="A10" s="197" t="s">
        <v>157</v>
      </c>
      <c r="B10" s="448" t="s">
        <v>547</v>
      </c>
      <c r="C10" s="197" t="s">
        <v>158</v>
      </c>
      <c r="D10" s="199" t="s">
        <v>548</v>
      </c>
    </row>
    <row r="11" spans="1:4" ht="26.4">
      <c r="A11" s="197" t="s">
        <v>157</v>
      </c>
      <c r="B11" s="448" t="s">
        <v>549</v>
      </c>
      <c r="C11" s="197" t="s">
        <v>158</v>
      </c>
      <c r="D11" s="199" t="s">
        <v>550</v>
      </c>
    </row>
    <row r="12" spans="1:4" ht="26.4">
      <c r="A12" s="197" t="s">
        <v>157</v>
      </c>
      <c r="B12" s="448" t="s">
        <v>551</v>
      </c>
      <c r="C12" s="197" t="s">
        <v>158</v>
      </c>
      <c r="D12" s="199" t="s">
        <v>552</v>
      </c>
    </row>
    <row r="13" spans="1:4" ht="26.4">
      <c r="A13" s="197" t="s">
        <v>157</v>
      </c>
      <c r="B13" s="448" t="s">
        <v>553</v>
      </c>
      <c r="C13" s="197" t="s">
        <v>158</v>
      </c>
      <c r="D13" s="199" t="s">
        <v>554</v>
      </c>
    </row>
    <row r="14" spans="1:4" ht="12.75" customHeight="1">
      <c r="A14" s="144" t="s">
        <v>157</v>
      </c>
      <c r="B14" s="449" t="s">
        <v>277</v>
      </c>
      <c r="C14" s="144" t="s">
        <v>158</v>
      </c>
      <c r="D14" s="258" t="s">
        <v>555</v>
      </c>
    </row>
    <row r="15" spans="1:4">
      <c r="A15" s="144" t="s">
        <v>157</v>
      </c>
      <c r="B15" s="450" t="s">
        <v>155</v>
      </c>
      <c r="C15" s="227" t="s">
        <v>622</v>
      </c>
      <c r="D15" s="226" t="s">
        <v>628</v>
      </c>
    </row>
    <row r="16" spans="1:4" ht="12.75" customHeight="1" thickBot="1">
      <c r="A16" s="145"/>
      <c r="B16" s="148"/>
      <c r="C16" s="145"/>
      <c r="D16" s="145" t="s">
        <v>621</v>
      </c>
    </row>
    <row r="17" spans="1:4" ht="14.4" thickTop="1">
      <c r="A17" s="146"/>
      <c r="B17" s="872" t="s">
        <v>627</v>
      </c>
      <c r="C17" s="872"/>
      <c r="D17" s="873"/>
    </row>
    <row r="18" spans="1:4" ht="26.4">
      <c r="A18" s="143" t="s">
        <v>157</v>
      </c>
      <c r="B18" s="451" t="s">
        <v>556</v>
      </c>
      <c r="C18" s="143" t="s">
        <v>158</v>
      </c>
      <c r="D18" s="403" t="s">
        <v>74</v>
      </c>
    </row>
    <row r="19" spans="1:4">
      <c r="A19" s="452" t="s">
        <v>157</v>
      </c>
      <c r="B19" s="453" t="s">
        <v>156</v>
      </c>
      <c r="C19" s="144" t="s">
        <v>158</v>
      </c>
      <c r="D19" s="874" t="s">
        <v>625</v>
      </c>
    </row>
    <row r="20" spans="1:4">
      <c r="A20" s="144"/>
      <c r="B20" s="147"/>
      <c r="C20" s="144"/>
      <c r="D20" s="874"/>
    </row>
    <row r="21" spans="1:4" ht="12.75" customHeight="1">
      <c r="A21" s="144"/>
      <c r="B21" s="147"/>
      <c r="C21" s="144"/>
      <c r="D21" s="874"/>
    </row>
    <row r="22" spans="1:4" ht="13.8" thickBot="1">
      <c r="A22" s="228"/>
      <c r="B22" s="229" t="s">
        <v>617</v>
      </c>
      <c r="C22" s="228"/>
      <c r="D22" s="228" t="s">
        <v>618</v>
      </c>
    </row>
    <row r="24" spans="1:4">
      <c r="B24" s="2" t="s">
        <v>458</v>
      </c>
      <c r="D24" s="874" t="s">
        <v>571</v>
      </c>
    </row>
    <row r="25" spans="1:4">
      <c r="D25" s="874"/>
    </row>
    <row r="26" spans="1:4">
      <c r="D26" s="874"/>
    </row>
    <row r="27" spans="1:4" ht="12.75" customHeight="1">
      <c r="D27" s="874"/>
    </row>
    <row r="28" spans="1:4">
      <c r="D28" s="874"/>
    </row>
    <row r="29" spans="1:4" ht="26.4">
      <c r="A29" s="143" t="s">
        <v>157</v>
      </c>
      <c r="B29" s="451" t="s">
        <v>556</v>
      </c>
      <c r="D29" s="223" t="s">
        <v>572</v>
      </c>
    </row>
    <row r="30" spans="1:4" ht="26.4">
      <c r="A30" s="197" t="s">
        <v>573</v>
      </c>
      <c r="B30" s="454" t="s">
        <v>574</v>
      </c>
      <c r="D30" s="223" t="s">
        <v>575</v>
      </c>
    </row>
    <row r="31" spans="1:4" ht="26.4">
      <c r="A31" s="197" t="s">
        <v>157</v>
      </c>
      <c r="B31" s="448" t="s">
        <v>547</v>
      </c>
      <c r="D31" s="223" t="s">
        <v>576</v>
      </c>
    </row>
  </sheetData>
  <mergeCells count="4">
    <mergeCell ref="B3:D3"/>
    <mergeCell ref="B17:D17"/>
    <mergeCell ref="D19:D21"/>
    <mergeCell ref="D24:D28"/>
  </mergeCells>
  <phoneticPr fontId="46"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indexed="38"/>
  </sheetPr>
  <dimension ref="A1:M90"/>
  <sheetViews>
    <sheetView workbookViewId="0">
      <selection activeCell="F30" sqref="F30"/>
    </sheetView>
  </sheetViews>
  <sheetFormatPr defaultRowHeight="13.2"/>
  <sheetData>
    <row r="1" spans="1:13" ht="15.6">
      <c r="A1" s="433"/>
      <c r="B1" s="433"/>
      <c r="C1" s="433"/>
      <c r="D1" s="434"/>
      <c r="E1" s="433"/>
      <c r="F1" s="433"/>
      <c r="G1" s="433"/>
      <c r="H1" s="433"/>
      <c r="I1" s="433"/>
      <c r="J1" s="433"/>
      <c r="K1" s="1070" t="s">
        <v>315</v>
      </c>
      <c r="L1" s="1070"/>
      <c r="M1" s="436"/>
    </row>
    <row r="2" spans="1:13" ht="15.6">
      <c r="A2" s="433"/>
      <c r="B2" s="433"/>
      <c r="C2" s="433"/>
      <c r="D2" s="434"/>
      <c r="E2" s="433"/>
      <c r="F2" s="433"/>
      <c r="G2" s="433"/>
      <c r="H2" s="433"/>
      <c r="I2" s="433"/>
      <c r="J2" s="433"/>
      <c r="K2" s="435"/>
      <c r="L2" s="435"/>
      <c r="M2" s="436"/>
    </row>
    <row r="3" spans="1:13">
      <c r="A3" s="1071" t="s">
        <v>75</v>
      </c>
      <c r="B3" s="1072"/>
      <c r="C3" s="1072"/>
      <c r="D3" s="1072"/>
      <c r="E3" s="1072"/>
      <c r="F3" s="1073"/>
      <c r="G3" s="1074" t="s">
        <v>499</v>
      </c>
      <c r="H3" s="1075"/>
      <c r="I3" s="1075"/>
      <c r="J3" s="1075"/>
      <c r="K3" s="1076"/>
      <c r="L3" s="433"/>
      <c r="M3" s="433"/>
    </row>
    <row r="4" spans="1:13">
      <c r="A4" s="1041" t="s">
        <v>76</v>
      </c>
      <c r="B4" s="1042"/>
      <c r="C4" s="1042"/>
      <c r="D4" s="1042"/>
      <c r="E4" s="1042"/>
      <c r="F4" s="1043"/>
      <c r="G4" s="1067">
        <v>2009</v>
      </c>
      <c r="H4" s="1068"/>
      <c r="I4" s="1068"/>
      <c r="J4" s="1068"/>
      <c r="K4" s="1069"/>
      <c r="L4" s="433"/>
      <c r="M4" s="433"/>
    </row>
    <row r="5" spans="1:13">
      <c r="A5" s="1041" t="s">
        <v>77</v>
      </c>
      <c r="B5" s="1042"/>
      <c r="C5" s="1042"/>
      <c r="D5" s="1042"/>
      <c r="E5" s="1042"/>
      <c r="F5" s="1043"/>
      <c r="G5" s="1067">
        <v>1</v>
      </c>
      <c r="H5" s="1068"/>
      <c r="I5" s="1068"/>
      <c r="J5" s="1068"/>
      <c r="K5" s="1069"/>
      <c r="L5" s="433"/>
      <c r="M5" s="433"/>
    </row>
    <row r="6" spans="1:13">
      <c r="A6" s="1041" t="s">
        <v>78</v>
      </c>
      <c r="B6" s="1042"/>
      <c r="C6" s="1042"/>
      <c r="D6" s="1042"/>
      <c r="E6" s="1042"/>
      <c r="F6" s="1043"/>
      <c r="G6" s="1067" t="s">
        <v>94</v>
      </c>
      <c r="H6" s="1068"/>
      <c r="I6" s="1068"/>
      <c r="J6" s="1068"/>
      <c r="K6" s="1069"/>
      <c r="L6" s="433"/>
      <c r="M6" s="433"/>
    </row>
    <row r="7" spans="1:13">
      <c r="A7" s="1058" t="s">
        <v>587</v>
      </c>
      <c r="B7" s="1059"/>
      <c r="C7" s="1059"/>
      <c r="D7" s="1059"/>
      <c r="E7" s="1059"/>
      <c r="F7" s="1059"/>
      <c r="G7" s="1059"/>
      <c r="H7" s="1059"/>
      <c r="I7" s="1059"/>
      <c r="J7" s="1059"/>
      <c r="K7" s="1060"/>
      <c r="L7" s="434"/>
      <c r="M7" s="433"/>
    </row>
    <row r="8" spans="1:13">
      <c r="A8" s="1041" t="s">
        <v>540</v>
      </c>
      <c r="B8" s="1042"/>
      <c r="C8" s="1042"/>
      <c r="D8" s="1042"/>
      <c r="E8" s="1042"/>
      <c r="F8" s="1042"/>
      <c r="G8" s="1042"/>
      <c r="H8" s="1042"/>
      <c r="I8" s="1042"/>
      <c r="J8" s="1042"/>
      <c r="K8" s="1043"/>
      <c r="L8" s="434"/>
      <c r="M8" s="433"/>
    </row>
    <row r="9" spans="1:13">
      <c r="A9" s="1041" t="s">
        <v>539</v>
      </c>
      <c r="B9" s="1042"/>
      <c r="C9" s="1042"/>
      <c r="D9" s="1042"/>
      <c r="E9" s="1042"/>
      <c r="F9" s="1042"/>
      <c r="G9" s="1042"/>
      <c r="H9" s="1042"/>
      <c r="I9" s="1042"/>
      <c r="J9" s="1042"/>
      <c r="K9" s="1043"/>
      <c r="L9" s="434"/>
      <c r="M9" s="433"/>
    </row>
    <row r="10" spans="1:13">
      <c r="A10" s="1041" t="s">
        <v>541</v>
      </c>
      <c r="B10" s="1042"/>
      <c r="C10" s="1042"/>
      <c r="D10" s="1042"/>
      <c r="E10" s="1042"/>
      <c r="F10" s="1042"/>
      <c r="G10" s="1042"/>
      <c r="H10" s="1042"/>
      <c r="I10" s="1042"/>
      <c r="J10" s="1042"/>
      <c r="K10" s="1043"/>
      <c r="L10" s="434"/>
      <c r="M10" s="433"/>
    </row>
    <row r="11" spans="1:13">
      <c r="A11" s="1041" t="s">
        <v>543</v>
      </c>
      <c r="B11" s="1042"/>
      <c r="C11" s="1042"/>
      <c r="D11" s="1042"/>
      <c r="E11" s="1042"/>
      <c r="F11" s="1042"/>
      <c r="G11" s="1042"/>
      <c r="H11" s="1042"/>
      <c r="I11" s="1042"/>
      <c r="J11" s="1042"/>
      <c r="K11" s="1043"/>
      <c r="L11" s="434"/>
      <c r="M11" s="433"/>
    </row>
    <row r="12" spans="1:13">
      <c r="A12" s="1041" t="s">
        <v>544</v>
      </c>
      <c r="B12" s="1042"/>
      <c r="C12" s="1042"/>
      <c r="D12" s="1042"/>
      <c r="E12" s="1042"/>
      <c r="F12" s="1042"/>
      <c r="G12" s="1042"/>
      <c r="H12" s="1042"/>
      <c r="I12" s="1042"/>
      <c r="J12" s="1042"/>
      <c r="K12" s="1043"/>
      <c r="L12" s="434"/>
      <c r="M12" s="433"/>
    </row>
    <row r="13" spans="1:13">
      <c r="A13" s="1041" t="s">
        <v>545</v>
      </c>
      <c r="B13" s="1042"/>
      <c r="C13" s="1042"/>
      <c r="D13" s="1042"/>
      <c r="E13" s="1042"/>
      <c r="F13" s="1042"/>
      <c r="G13" s="1042"/>
      <c r="H13" s="1042"/>
      <c r="I13" s="1042"/>
      <c r="J13" s="1042"/>
      <c r="K13" s="1043"/>
      <c r="L13" s="434"/>
      <c r="M13" s="433"/>
    </row>
    <row r="14" spans="1:13">
      <c r="A14" s="1041" t="s">
        <v>529</v>
      </c>
      <c r="B14" s="1042"/>
      <c r="C14" s="1042"/>
      <c r="D14" s="1042"/>
      <c r="E14" s="1042"/>
      <c r="F14" s="1042"/>
      <c r="G14" s="1042"/>
      <c r="H14" s="1042"/>
      <c r="I14" s="1042"/>
      <c r="J14" s="1042"/>
      <c r="K14" s="1043"/>
      <c r="L14" s="434"/>
      <c r="M14" s="433"/>
    </row>
    <row r="15" spans="1:13">
      <c r="A15" s="1041" t="s">
        <v>95</v>
      </c>
      <c r="B15" s="1042"/>
      <c r="C15" s="1042"/>
      <c r="D15" s="1042"/>
      <c r="E15" s="1042"/>
      <c r="F15" s="1042"/>
      <c r="G15" s="1042"/>
      <c r="H15" s="1042"/>
      <c r="I15" s="1042"/>
      <c r="J15" s="1042"/>
      <c r="K15" s="1043"/>
      <c r="L15" s="434"/>
      <c r="M15" s="433"/>
    </row>
    <row r="16" spans="1:13">
      <c r="A16" s="1041" t="s">
        <v>582</v>
      </c>
      <c r="B16" s="1042"/>
      <c r="C16" s="1042"/>
      <c r="D16" s="1042"/>
      <c r="E16" s="1042"/>
      <c r="F16" s="1042"/>
      <c r="G16" s="1042"/>
      <c r="H16" s="1042"/>
      <c r="I16" s="1042"/>
      <c r="J16" s="1042"/>
      <c r="K16" s="1043"/>
      <c r="L16" s="434"/>
      <c r="M16" s="433"/>
    </row>
    <row r="17" spans="1:13">
      <c r="A17" s="1041" t="s">
        <v>583</v>
      </c>
      <c r="B17" s="1042"/>
      <c r="C17" s="1042"/>
      <c r="D17" s="1042"/>
      <c r="E17" s="1042"/>
      <c r="F17" s="1042"/>
      <c r="G17" s="1042"/>
      <c r="H17" s="1042"/>
      <c r="I17" s="1042"/>
      <c r="J17" s="1042"/>
      <c r="K17" s="1043"/>
      <c r="L17" s="434"/>
      <c r="M17" s="433"/>
    </row>
    <row r="18" spans="1:13">
      <c r="A18" s="1041" t="s">
        <v>232</v>
      </c>
      <c r="B18" s="1042"/>
      <c r="C18" s="1042"/>
      <c r="D18" s="1042"/>
      <c r="E18" s="1042"/>
      <c r="F18" s="1042"/>
      <c r="G18" s="1042"/>
      <c r="H18" s="1042"/>
      <c r="I18" s="1042"/>
      <c r="J18" s="1042"/>
      <c r="K18" s="1043"/>
      <c r="L18" s="434"/>
      <c r="M18" s="433"/>
    </row>
    <row r="19" spans="1:13">
      <c r="A19" s="1064" t="s">
        <v>79</v>
      </c>
      <c r="B19" s="1065"/>
      <c r="C19" s="1065"/>
      <c r="D19" s="1065"/>
      <c r="E19" s="1065"/>
      <c r="F19" s="1065"/>
      <c r="G19" s="1065"/>
      <c r="H19" s="1065"/>
      <c r="I19" s="1065"/>
      <c r="J19" s="1065"/>
      <c r="K19" s="1066"/>
      <c r="L19" s="434"/>
      <c r="M19" s="433"/>
    </row>
    <row r="20" spans="1:13">
      <c r="A20" s="1064" t="s">
        <v>80</v>
      </c>
      <c r="B20" s="1065"/>
      <c r="C20" s="1065"/>
      <c r="D20" s="1065"/>
      <c r="E20" s="1065"/>
      <c r="F20" s="1065"/>
      <c r="G20" s="1065"/>
      <c r="H20" s="1065"/>
      <c r="I20" s="1065"/>
      <c r="J20" s="1065"/>
      <c r="K20" s="1066"/>
      <c r="L20" s="434"/>
      <c r="M20" s="433"/>
    </row>
    <row r="21" spans="1:13">
      <c r="A21" s="1064" t="s">
        <v>81</v>
      </c>
      <c r="B21" s="1065"/>
      <c r="C21" s="1065"/>
      <c r="D21" s="1065"/>
      <c r="E21" s="1065"/>
      <c r="F21" s="1065"/>
      <c r="G21" s="1065"/>
      <c r="H21" s="1065"/>
      <c r="I21" s="1065"/>
      <c r="J21" s="1065"/>
      <c r="K21" s="1066"/>
      <c r="L21" s="434"/>
      <c r="M21" s="433"/>
    </row>
    <row r="22" spans="1:13">
      <c r="A22" s="1058" t="s">
        <v>591</v>
      </c>
      <c r="B22" s="1059"/>
      <c r="C22" s="1059"/>
      <c r="D22" s="1059"/>
      <c r="E22" s="1059"/>
      <c r="F22" s="1059"/>
      <c r="G22" s="1059"/>
      <c r="H22" s="1059"/>
      <c r="I22" s="1059"/>
      <c r="J22" s="1059"/>
      <c r="K22" s="1060"/>
      <c r="L22" s="434"/>
      <c r="M22" s="433"/>
    </row>
    <row r="23" spans="1:13">
      <c r="A23" s="1058" t="s">
        <v>82</v>
      </c>
      <c r="B23" s="1059"/>
      <c r="C23" s="1059"/>
      <c r="D23" s="1059"/>
      <c r="E23" s="1059"/>
      <c r="F23" s="1059"/>
      <c r="G23" s="1060"/>
      <c r="H23" s="1061" t="s">
        <v>83</v>
      </c>
      <c r="I23" s="1062"/>
      <c r="J23" s="1062"/>
      <c r="K23" s="1063"/>
      <c r="L23" s="433"/>
      <c r="M23" s="433"/>
    </row>
    <row r="24" spans="1:13">
      <c r="A24" s="1041" t="s">
        <v>96</v>
      </c>
      <c r="B24" s="1042"/>
      <c r="C24" s="1042"/>
      <c r="D24" s="1042"/>
      <c r="E24" s="1042"/>
      <c r="F24" s="1042"/>
      <c r="G24" s="1043"/>
      <c r="H24" s="1067">
        <v>1717</v>
      </c>
      <c r="I24" s="1068"/>
      <c r="J24" s="1068"/>
      <c r="K24" s="1069"/>
      <c r="L24" s="433"/>
      <c r="M24" s="433"/>
    </row>
    <row r="25" spans="1:13">
      <c r="A25" s="1041" t="s">
        <v>97</v>
      </c>
      <c r="B25" s="1042"/>
      <c r="C25" s="1042"/>
      <c r="D25" s="1042"/>
      <c r="E25" s="1042"/>
      <c r="F25" s="1042"/>
      <c r="G25" s="1043"/>
      <c r="H25" s="1067">
        <v>727490</v>
      </c>
      <c r="I25" s="1068"/>
      <c r="J25" s="1068"/>
      <c r="K25" s="1069"/>
      <c r="L25" s="433"/>
      <c r="M25" s="433"/>
    </row>
    <row r="26" spans="1:13">
      <c r="A26" s="1041" t="s">
        <v>98</v>
      </c>
      <c r="B26" s="1042"/>
      <c r="C26" s="1042"/>
      <c r="D26" s="1042"/>
      <c r="E26" s="1042"/>
      <c r="F26" s="1042"/>
      <c r="G26" s="1043"/>
      <c r="H26" s="1067">
        <v>1617754.14</v>
      </c>
      <c r="I26" s="1068"/>
      <c r="J26" s="1068"/>
      <c r="K26" s="1069"/>
      <c r="L26" s="433"/>
      <c r="M26" s="433"/>
    </row>
    <row r="27" spans="1:13">
      <c r="A27" s="1041" t="s">
        <v>316</v>
      </c>
      <c r="B27" s="1042"/>
      <c r="C27" s="1042"/>
      <c r="D27" s="1042"/>
      <c r="E27" s="1042"/>
      <c r="F27" s="1042"/>
      <c r="G27" s="1043"/>
      <c r="H27" s="1044">
        <v>1619</v>
      </c>
      <c r="I27" s="1044"/>
      <c r="J27" s="1044"/>
      <c r="K27" s="1044"/>
      <c r="L27" s="433"/>
      <c r="M27" s="433"/>
    </row>
    <row r="28" spans="1:13">
      <c r="A28" s="1041"/>
      <c r="B28" s="1042"/>
      <c r="C28" s="1042"/>
      <c r="D28" s="1042"/>
      <c r="E28" s="1042"/>
      <c r="F28" s="1042"/>
      <c r="G28" s="1043"/>
      <c r="H28" s="1044"/>
      <c r="I28" s="1044"/>
      <c r="J28" s="1044"/>
      <c r="K28" s="1044"/>
      <c r="L28" s="433"/>
      <c r="M28" s="433"/>
    </row>
    <row r="29" spans="1:13">
      <c r="A29" s="437"/>
      <c r="B29" s="437"/>
      <c r="C29" s="437"/>
      <c r="D29" s="437"/>
      <c r="E29" s="437"/>
      <c r="F29" s="437"/>
      <c r="G29" s="437"/>
      <c r="H29" s="438"/>
      <c r="I29" s="438"/>
      <c r="J29" s="438"/>
      <c r="K29" s="438"/>
      <c r="L29" s="433"/>
      <c r="M29" s="433"/>
    </row>
    <row r="30" spans="1:13">
      <c r="A30" s="433"/>
      <c r="B30" s="433"/>
      <c r="C30" s="1057" t="s">
        <v>84</v>
      </c>
      <c r="D30" s="1057"/>
      <c r="E30" s="1057"/>
      <c r="F30" s="1057"/>
      <c r="G30" s="1057"/>
      <c r="H30" s="1057"/>
      <c r="I30" s="1057"/>
      <c r="J30" s="1057"/>
      <c r="K30" s="1057"/>
      <c r="L30" s="439"/>
      <c r="M30" s="433"/>
    </row>
    <row r="31" spans="1:13">
      <c r="A31" s="433"/>
      <c r="B31" s="433"/>
      <c r="C31" s="433"/>
      <c r="D31" s="433"/>
      <c r="E31" s="433"/>
      <c r="F31" s="433"/>
      <c r="G31" s="433"/>
      <c r="H31" s="433"/>
      <c r="I31" s="433"/>
      <c r="J31" s="440"/>
      <c r="K31" s="440"/>
      <c r="L31" s="433"/>
      <c r="M31" s="433"/>
    </row>
    <row r="32" spans="1:13" ht="52.8">
      <c r="A32" s="1051" t="s">
        <v>85</v>
      </c>
      <c r="B32" s="1052"/>
      <c r="C32" s="1052"/>
      <c r="D32" s="1052"/>
      <c r="E32" s="1052"/>
      <c r="F32" s="1053"/>
      <c r="G32" s="1051" t="s">
        <v>83</v>
      </c>
      <c r="H32" s="638" t="s">
        <v>693</v>
      </c>
      <c r="I32" s="638" t="s">
        <v>222</v>
      </c>
      <c r="J32" s="639" t="s">
        <v>411</v>
      </c>
      <c r="K32" s="640" t="s">
        <v>197</v>
      </c>
      <c r="L32" s="640" t="s">
        <v>484</v>
      </c>
      <c r="M32" s="433"/>
    </row>
    <row r="33" spans="1:13">
      <c r="A33" s="1054"/>
      <c r="B33" s="1055"/>
      <c r="C33" s="1055"/>
      <c r="D33" s="1055"/>
      <c r="E33" s="1055"/>
      <c r="F33" s="1056"/>
      <c r="G33" s="1054"/>
      <c r="H33" s="641"/>
      <c r="I33" s="641"/>
      <c r="J33" s="642"/>
      <c r="K33" s="643"/>
      <c r="L33" s="643"/>
      <c r="M33" s="433"/>
    </row>
    <row r="34" spans="1:13">
      <c r="A34" s="481" t="s">
        <v>586</v>
      </c>
      <c r="B34" s="482"/>
      <c r="C34" s="482"/>
      <c r="D34" s="482"/>
      <c r="E34" s="482"/>
      <c r="F34" s="482"/>
      <c r="G34" s="483"/>
      <c r="H34" s="644"/>
      <c r="I34" s="644"/>
      <c r="J34" s="644"/>
      <c r="K34" s="644"/>
      <c r="L34" s="645"/>
      <c r="M34" s="433"/>
    </row>
    <row r="35" spans="1:13">
      <c r="A35" s="1045" t="s">
        <v>700</v>
      </c>
      <c r="B35" s="1045"/>
      <c r="C35" s="1045"/>
      <c r="D35" s="1045"/>
      <c r="E35" s="1045"/>
      <c r="F35" s="1045"/>
      <c r="G35" s="441">
        <v>1</v>
      </c>
      <c r="H35" s="646">
        <v>22.007722007722009</v>
      </c>
      <c r="I35" s="646">
        <v>20.623052959501557</v>
      </c>
      <c r="J35" s="646">
        <v>18.429189857761287</v>
      </c>
      <c r="K35" s="646">
        <v>21.062384187770228</v>
      </c>
      <c r="L35" s="646"/>
      <c r="M35" s="433"/>
    </row>
    <row r="36" spans="1:13">
      <c r="A36" s="1045" t="s">
        <v>701</v>
      </c>
      <c r="B36" s="1045"/>
      <c r="C36" s="1045"/>
      <c r="D36" s="1045"/>
      <c r="E36" s="1045"/>
      <c r="F36" s="1045"/>
      <c r="G36" s="441">
        <v>2</v>
      </c>
      <c r="H36" s="646">
        <v>77.992277992277991</v>
      </c>
      <c r="I36" s="646">
        <v>79.190031152647975</v>
      </c>
      <c r="J36" s="646">
        <v>81.508967223252938</v>
      </c>
      <c r="K36" s="646">
        <v>78.628783199505861</v>
      </c>
      <c r="L36" s="646"/>
      <c r="M36" s="433"/>
    </row>
    <row r="37" spans="1:13">
      <c r="A37" s="1045" t="s">
        <v>702</v>
      </c>
      <c r="B37" s="1045"/>
      <c r="C37" s="1045"/>
      <c r="D37" s="1045"/>
      <c r="E37" s="1045"/>
      <c r="F37" s="1045"/>
      <c r="G37" s="441">
        <v>3</v>
      </c>
      <c r="H37" s="646">
        <v>0</v>
      </c>
      <c r="I37" s="646">
        <v>0.18691588785046728</v>
      </c>
      <c r="J37" s="646">
        <v>6.1842918985776131E-2</v>
      </c>
      <c r="K37" s="646">
        <v>0.30883261272390367</v>
      </c>
      <c r="L37" s="646"/>
      <c r="M37" s="433"/>
    </row>
    <row r="38" spans="1:13">
      <c r="A38" s="481" t="s">
        <v>540</v>
      </c>
      <c r="B38" s="482"/>
      <c r="C38" s="482"/>
      <c r="D38" s="482"/>
      <c r="E38" s="482"/>
      <c r="F38" s="482"/>
      <c r="G38" s="483"/>
      <c r="H38" s="644"/>
      <c r="I38" s="644"/>
      <c r="J38" s="644"/>
      <c r="K38" s="644"/>
      <c r="L38" s="645"/>
      <c r="M38" s="433"/>
    </row>
    <row r="39" spans="1:13">
      <c r="A39" s="1045" t="s">
        <v>700</v>
      </c>
      <c r="B39" s="1045"/>
      <c r="C39" s="1045"/>
      <c r="D39" s="1045"/>
      <c r="E39" s="1045"/>
      <c r="F39" s="1045"/>
      <c r="G39" s="441">
        <v>1</v>
      </c>
      <c r="H39" s="646">
        <v>1.6087516087516087</v>
      </c>
      <c r="I39" s="646">
        <v>1.3707165109034267</v>
      </c>
      <c r="J39" s="646">
        <v>1.484230055658627</v>
      </c>
      <c r="K39" s="646">
        <v>1.0500308832612724</v>
      </c>
      <c r="L39" s="646"/>
      <c r="M39" s="433"/>
    </row>
    <row r="40" spans="1:13">
      <c r="A40" s="1045" t="s">
        <v>701</v>
      </c>
      <c r="B40" s="1045"/>
      <c r="C40" s="1045"/>
      <c r="D40" s="1045"/>
      <c r="E40" s="1045"/>
      <c r="F40" s="1045"/>
      <c r="G40" s="441">
        <v>2</v>
      </c>
      <c r="H40" s="646">
        <v>5.5984555984555984</v>
      </c>
      <c r="I40" s="646">
        <v>5.4828660436137069</v>
      </c>
      <c r="J40" s="646">
        <v>5.3184910327767474</v>
      </c>
      <c r="K40" s="646">
        <v>5.4354539839407039</v>
      </c>
      <c r="L40" s="646"/>
      <c r="M40" s="433"/>
    </row>
    <row r="41" spans="1:13">
      <c r="A41" s="1045" t="s">
        <v>702</v>
      </c>
      <c r="B41" s="1045"/>
      <c r="C41" s="1045"/>
      <c r="D41" s="1045"/>
      <c r="E41" s="1045"/>
      <c r="F41" s="1045"/>
      <c r="G41" s="441">
        <v>3</v>
      </c>
      <c r="H41" s="646">
        <v>0</v>
      </c>
      <c r="I41" s="646">
        <v>0</v>
      </c>
      <c r="J41" s="646">
        <v>0</v>
      </c>
      <c r="K41" s="646">
        <v>0</v>
      </c>
      <c r="L41" s="646"/>
      <c r="M41" s="433"/>
    </row>
    <row r="42" spans="1:13">
      <c r="A42" s="481" t="s">
        <v>539</v>
      </c>
      <c r="B42" s="482"/>
      <c r="C42" s="482"/>
      <c r="D42" s="482"/>
      <c r="E42" s="482"/>
      <c r="F42" s="482"/>
      <c r="G42" s="483"/>
      <c r="H42" s="644"/>
      <c r="I42" s="644"/>
      <c r="J42" s="644"/>
      <c r="K42" s="644"/>
      <c r="L42" s="645"/>
      <c r="M42" s="433"/>
    </row>
    <row r="43" spans="1:13">
      <c r="A43" s="1045" t="s">
        <v>700</v>
      </c>
      <c r="B43" s="1045"/>
      <c r="C43" s="1045"/>
      <c r="D43" s="1045"/>
      <c r="E43" s="1045"/>
      <c r="F43" s="1045"/>
      <c r="G43" s="441">
        <v>1</v>
      </c>
      <c r="H43" s="646">
        <v>3.346203346203346</v>
      </c>
      <c r="I43" s="646">
        <v>3.2398753894080996</v>
      </c>
      <c r="J43" s="646">
        <v>2.5355596784168211</v>
      </c>
      <c r="K43" s="646">
        <v>2.8412600370599135</v>
      </c>
      <c r="L43" s="646"/>
      <c r="M43" s="433"/>
    </row>
    <row r="44" spans="1:13">
      <c r="A44" s="1045" t="s">
        <v>701</v>
      </c>
      <c r="B44" s="1045"/>
      <c r="C44" s="1045"/>
      <c r="D44" s="1045"/>
      <c r="E44" s="1045"/>
      <c r="F44" s="1045"/>
      <c r="G44" s="441">
        <v>2</v>
      </c>
      <c r="H44" s="646">
        <v>2.6383526383526386</v>
      </c>
      <c r="I44" s="646">
        <v>2.8037383177570092</v>
      </c>
      <c r="J44" s="646">
        <v>3.4632034632034632</v>
      </c>
      <c r="K44" s="646">
        <v>3.0883261272390365</v>
      </c>
      <c r="L44" s="646"/>
      <c r="M44" s="433"/>
    </row>
    <row r="45" spans="1:13">
      <c r="A45" s="1045" t="s">
        <v>702</v>
      </c>
      <c r="B45" s="1045"/>
      <c r="C45" s="1045"/>
      <c r="D45" s="1045"/>
      <c r="E45" s="1045"/>
      <c r="F45" s="1045"/>
      <c r="G45" s="441">
        <v>3</v>
      </c>
      <c r="H45" s="646">
        <v>0</v>
      </c>
      <c r="I45" s="646">
        <v>6.2305295950155763E-2</v>
      </c>
      <c r="J45" s="646">
        <v>0</v>
      </c>
      <c r="K45" s="646">
        <v>0</v>
      </c>
      <c r="L45" s="646"/>
      <c r="M45" s="433"/>
    </row>
    <row r="46" spans="1:13">
      <c r="A46" s="481" t="s">
        <v>529</v>
      </c>
      <c r="B46" s="482"/>
      <c r="C46" s="482"/>
      <c r="D46" s="482"/>
      <c r="E46" s="482"/>
      <c r="F46" s="482"/>
      <c r="G46" s="483"/>
      <c r="H46" s="644"/>
      <c r="I46" s="644"/>
      <c r="J46" s="644"/>
      <c r="K46" s="644"/>
      <c r="L46" s="645"/>
      <c r="M46" s="433"/>
    </row>
    <row r="47" spans="1:13">
      <c r="A47" s="1045" t="s">
        <v>700</v>
      </c>
      <c r="B47" s="1045"/>
      <c r="C47" s="1045"/>
      <c r="D47" s="1045"/>
      <c r="E47" s="1045"/>
      <c r="F47" s="1045"/>
      <c r="G47" s="441">
        <v>1</v>
      </c>
      <c r="H47" s="646">
        <v>5.2123552123552122</v>
      </c>
      <c r="I47" s="646">
        <v>4.6728971962616823</v>
      </c>
      <c r="J47" s="646">
        <v>3.7724180581323439</v>
      </c>
      <c r="K47" s="646">
        <v>3.7677578752316245</v>
      </c>
      <c r="L47" s="646"/>
      <c r="M47" s="433"/>
    </row>
    <row r="48" spans="1:13">
      <c r="A48" s="1045" t="s">
        <v>701</v>
      </c>
      <c r="B48" s="1045"/>
      <c r="C48" s="1045"/>
      <c r="D48" s="1045"/>
      <c r="E48" s="1045"/>
      <c r="F48" s="1045"/>
      <c r="G48" s="441">
        <v>2</v>
      </c>
      <c r="H48" s="646">
        <v>24.195624195624195</v>
      </c>
      <c r="I48" s="646">
        <v>24.423676012461058</v>
      </c>
      <c r="J48" s="646">
        <v>24.860853432282003</v>
      </c>
      <c r="K48" s="646">
        <v>25.262507720815318</v>
      </c>
      <c r="L48" s="646"/>
      <c r="M48" s="433"/>
    </row>
    <row r="49" spans="1:13">
      <c r="A49" s="1045" t="s">
        <v>702</v>
      </c>
      <c r="B49" s="1045"/>
      <c r="C49" s="1045"/>
      <c r="D49" s="1045"/>
      <c r="E49" s="1045"/>
      <c r="F49" s="1045"/>
      <c r="G49" s="441">
        <v>3</v>
      </c>
      <c r="H49" s="646">
        <v>0</v>
      </c>
      <c r="I49" s="646">
        <v>0</v>
      </c>
      <c r="J49" s="646">
        <v>6.1842918985776131E-2</v>
      </c>
      <c r="K49" s="646">
        <v>6.1766522544780732E-2</v>
      </c>
      <c r="L49" s="646"/>
      <c r="M49" s="433"/>
    </row>
    <row r="50" spans="1:13">
      <c r="A50" s="481" t="s">
        <v>583</v>
      </c>
      <c r="B50" s="482"/>
      <c r="C50" s="482"/>
      <c r="D50" s="482"/>
      <c r="E50" s="482"/>
      <c r="F50" s="482"/>
      <c r="G50" s="483"/>
      <c r="H50" s="644"/>
      <c r="I50" s="644"/>
      <c r="J50" s="644"/>
      <c r="K50" s="644"/>
      <c r="L50" s="645"/>
      <c r="M50" s="433"/>
    </row>
    <row r="51" spans="1:13">
      <c r="A51" s="1045" t="s">
        <v>700</v>
      </c>
      <c r="B51" s="1045"/>
      <c r="C51" s="1045"/>
      <c r="D51" s="1045"/>
      <c r="E51" s="1045"/>
      <c r="F51" s="1045"/>
      <c r="G51" s="441">
        <v>1</v>
      </c>
      <c r="H51" s="646">
        <v>0.64350064350064351</v>
      </c>
      <c r="I51" s="646">
        <v>0.62305295950155759</v>
      </c>
      <c r="J51" s="646">
        <v>0.8039579468150897</v>
      </c>
      <c r="K51" s="646">
        <v>0.98826436071649171</v>
      </c>
      <c r="L51" s="646"/>
      <c r="M51" s="433"/>
    </row>
    <row r="52" spans="1:13">
      <c r="A52" s="1045" t="s">
        <v>701</v>
      </c>
      <c r="B52" s="1045"/>
      <c r="C52" s="1045"/>
      <c r="D52" s="1045"/>
      <c r="E52" s="1045"/>
      <c r="F52" s="1045"/>
      <c r="G52" s="441">
        <v>2</v>
      </c>
      <c r="H52" s="646">
        <v>4.5045045045045047</v>
      </c>
      <c r="I52" s="646">
        <v>4.361370716510903</v>
      </c>
      <c r="J52" s="646">
        <v>4.0816326530612246</v>
      </c>
      <c r="K52" s="646">
        <v>3.8912909203211861</v>
      </c>
      <c r="L52" s="646"/>
      <c r="M52" s="433"/>
    </row>
    <row r="53" spans="1:13">
      <c r="A53" s="1045" t="s">
        <v>702</v>
      </c>
      <c r="B53" s="1045"/>
      <c r="C53" s="1045"/>
      <c r="D53" s="1045"/>
      <c r="E53" s="1045"/>
      <c r="F53" s="1045"/>
      <c r="G53" s="441">
        <v>3</v>
      </c>
      <c r="H53" s="646">
        <v>0</v>
      </c>
      <c r="I53" s="646">
        <v>0</v>
      </c>
      <c r="J53" s="646">
        <v>0</v>
      </c>
      <c r="K53" s="646">
        <v>0</v>
      </c>
      <c r="L53" s="646"/>
      <c r="M53" s="433"/>
    </row>
    <row r="54" spans="1:13">
      <c r="A54" s="481" t="s">
        <v>541</v>
      </c>
      <c r="B54" s="482"/>
      <c r="C54" s="482"/>
      <c r="D54" s="482"/>
      <c r="E54" s="482"/>
      <c r="F54" s="482"/>
      <c r="G54" s="483"/>
      <c r="H54" s="644"/>
      <c r="I54" s="644"/>
      <c r="J54" s="644"/>
      <c r="K54" s="644"/>
      <c r="L54" s="645"/>
      <c r="M54" s="433"/>
    </row>
    <row r="55" spans="1:13">
      <c r="A55" s="1045" t="s">
        <v>700</v>
      </c>
      <c r="B55" s="1045"/>
      <c r="C55" s="1045"/>
      <c r="D55" s="1045"/>
      <c r="E55" s="1045"/>
      <c r="F55" s="1045"/>
      <c r="G55" s="441">
        <v>1</v>
      </c>
      <c r="H55" s="646">
        <v>3.1531531531531534</v>
      </c>
      <c r="I55" s="646">
        <v>1.9937694704049844</v>
      </c>
      <c r="J55" s="646">
        <v>1.7316017316017316</v>
      </c>
      <c r="K55" s="646">
        <v>2.4088943792464486</v>
      </c>
      <c r="L55" s="646"/>
      <c r="M55" s="433"/>
    </row>
    <row r="56" spans="1:13">
      <c r="A56" s="1045" t="s">
        <v>701</v>
      </c>
      <c r="B56" s="1045"/>
      <c r="C56" s="1045"/>
      <c r="D56" s="1045"/>
      <c r="E56" s="1045"/>
      <c r="F56" s="1045"/>
      <c r="G56" s="441">
        <v>2</v>
      </c>
      <c r="H56" s="646">
        <v>11.776061776061775</v>
      </c>
      <c r="I56" s="646">
        <v>12.398753894080997</v>
      </c>
      <c r="J56" s="646">
        <v>12.987012987012987</v>
      </c>
      <c r="K56" s="646">
        <v>11.05620753551575</v>
      </c>
      <c r="L56" s="646"/>
      <c r="M56" s="433"/>
    </row>
    <row r="57" spans="1:13">
      <c r="A57" s="1045" t="s">
        <v>702</v>
      </c>
      <c r="B57" s="1045"/>
      <c r="C57" s="1045"/>
      <c r="D57" s="1045"/>
      <c r="E57" s="1045"/>
      <c r="F57" s="1045"/>
      <c r="G57" s="441">
        <v>3</v>
      </c>
      <c r="H57" s="646">
        <v>0</v>
      </c>
      <c r="I57" s="646">
        <v>6.2305295950155763E-2</v>
      </c>
      <c r="J57" s="646">
        <v>0</v>
      </c>
      <c r="K57" s="646">
        <v>6.1766522544780732E-2</v>
      </c>
      <c r="L57" s="646"/>
      <c r="M57" s="433"/>
    </row>
    <row r="58" spans="1:13">
      <c r="A58" s="481" t="s">
        <v>95</v>
      </c>
      <c r="B58" s="482"/>
      <c r="C58" s="482"/>
      <c r="D58" s="482"/>
      <c r="E58" s="482"/>
      <c r="F58" s="482"/>
      <c r="G58" s="483"/>
      <c r="H58" s="644"/>
      <c r="I58" s="644"/>
      <c r="J58" s="644"/>
      <c r="K58" s="644"/>
      <c r="L58" s="645"/>
      <c r="M58" s="433"/>
    </row>
    <row r="59" spans="1:13">
      <c r="A59" s="1045" t="s">
        <v>700</v>
      </c>
      <c r="B59" s="1045"/>
      <c r="C59" s="1045"/>
      <c r="D59" s="1045"/>
      <c r="E59" s="1045"/>
      <c r="F59" s="1045"/>
      <c r="G59" s="441">
        <v>1</v>
      </c>
      <c r="H59" s="646">
        <v>1.7374517374517375</v>
      </c>
      <c r="I59" s="646">
        <v>2.2429906542056073</v>
      </c>
      <c r="J59" s="646">
        <v>2.350030921459493</v>
      </c>
      <c r="K59" s="646">
        <v>3.1500926497838173</v>
      </c>
      <c r="L59" s="646"/>
      <c r="M59" s="433"/>
    </row>
    <row r="60" spans="1:13">
      <c r="A60" s="1045" t="s">
        <v>701</v>
      </c>
      <c r="B60" s="1045"/>
      <c r="C60" s="1045"/>
      <c r="D60" s="1045"/>
      <c r="E60" s="1045"/>
      <c r="F60" s="1045"/>
      <c r="G60" s="441">
        <v>2</v>
      </c>
      <c r="H60" s="646">
        <v>15.508365508365507</v>
      </c>
      <c r="I60" s="646">
        <v>15.763239875389408</v>
      </c>
      <c r="J60" s="646">
        <v>15.893630179344465</v>
      </c>
      <c r="K60" s="646">
        <v>15.565163681284744</v>
      </c>
      <c r="L60" s="646"/>
      <c r="M60" s="433"/>
    </row>
    <row r="61" spans="1:13">
      <c r="A61" s="1045" t="s">
        <v>702</v>
      </c>
      <c r="B61" s="1045"/>
      <c r="C61" s="1045"/>
      <c r="D61" s="1045"/>
      <c r="E61" s="1045"/>
      <c r="F61" s="1045"/>
      <c r="G61" s="441">
        <v>3</v>
      </c>
      <c r="H61" s="646">
        <v>0</v>
      </c>
      <c r="I61" s="646">
        <v>0</v>
      </c>
      <c r="J61" s="646">
        <v>0</v>
      </c>
      <c r="K61" s="646">
        <v>6.1766522544780732E-2</v>
      </c>
      <c r="L61" s="646"/>
      <c r="M61" s="433"/>
    </row>
    <row r="62" spans="1:13">
      <c r="A62" s="481" t="s">
        <v>543</v>
      </c>
      <c r="B62" s="482"/>
      <c r="C62" s="482"/>
      <c r="D62" s="482"/>
      <c r="E62" s="482"/>
      <c r="F62" s="482"/>
      <c r="G62" s="483"/>
      <c r="H62" s="644"/>
      <c r="I62" s="644"/>
      <c r="J62" s="644"/>
      <c r="K62" s="644"/>
      <c r="L62" s="645"/>
      <c r="M62" s="433"/>
    </row>
    <row r="63" spans="1:13">
      <c r="A63" s="1045" t="s">
        <v>700</v>
      </c>
      <c r="B63" s="1045"/>
      <c r="C63" s="1045"/>
      <c r="D63" s="1045"/>
      <c r="E63" s="1045"/>
      <c r="F63" s="1045"/>
      <c r="G63" s="441">
        <v>1</v>
      </c>
      <c r="H63" s="646">
        <v>1.0939510939510939</v>
      </c>
      <c r="I63" s="646">
        <v>1.2461059190031152</v>
      </c>
      <c r="J63" s="646">
        <v>1.1131725417439704</v>
      </c>
      <c r="K63" s="646">
        <v>1.2353304508956147</v>
      </c>
      <c r="L63" s="646"/>
      <c r="M63" s="433"/>
    </row>
    <row r="64" spans="1:13">
      <c r="A64" s="1045" t="s">
        <v>701</v>
      </c>
      <c r="B64" s="1045"/>
      <c r="C64" s="1045"/>
      <c r="D64" s="1045"/>
      <c r="E64" s="1045"/>
      <c r="F64" s="1045"/>
      <c r="G64" s="441">
        <v>2</v>
      </c>
      <c r="H64" s="646">
        <v>1.1583011583011582</v>
      </c>
      <c r="I64" s="646">
        <v>1.1214953271028036</v>
      </c>
      <c r="J64" s="646">
        <v>1.2368583797155226</v>
      </c>
      <c r="K64" s="646">
        <v>1.2353304508956147</v>
      </c>
      <c r="L64" s="646"/>
      <c r="M64" s="433"/>
    </row>
    <row r="65" spans="1:13">
      <c r="A65" s="1045" t="s">
        <v>702</v>
      </c>
      <c r="B65" s="1045"/>
      <c r="C65" s="1045"/>
      <c r="D65" s="1045"/>
      <c r="E65" s="1045"/>
      <c r="F65" s="1045"/>
      <c r="G65" s="441">
        <v>3</v>
      </c>
      <c r="H65" s="646">
        <v>0</v>
      </c>
      <c r="I65" s="646">
        <v>0</v>
      </c>
      <c r="J65" s="646">
        <v>0</v>
      </c>
      <c r="K65" s="646">
        <v>0</v>
      </c>
      <c r="L65" s="646"/>
      <c r="M65" s="433"/>
    </row>
    <row r="66" spans="1:13">
      <c r="A66" s="481" t="s">
        <v>544</v>
      </c>
      <c r="B66" s="482"/>
      <c r="C66" s="482"/>
      <c r="D66" s="482"/>
      <c r="E66" s="482"/>
      <c r="F66" s="482"/>
      <c r="G66" s="483"/>
      <c r="H66" s="644"/>
      <c r="I66" s="644"/>
      <c r="J66" s="644"/>
      <c r="K66" s="644"/>
      <c r="L66" s="645"/>
      <c r="M66" s="433"/>
    </row>
    <row r="67" spans="1:13">
      <c r="A67" s="1045" t="s">
        <v>700</v>
      </c>
      <c r="B67" s="1045"/>
      <c r="C67" s="1045"/>
      <c r="D67" s="1045"/>
      <c r="E67" s="1045"/>
      <c r="F67" s="1045"/>
      <c r="G67" s="441">
        <v>1</v>
      </c>
      <c r="H67" s="646">
        <v>2.1879021879021878</v>
      </c>
      <c r="I67" s="646">
        <v>1.9937694704049844</v>
      </c>
      <c r="J67" s="646">
        <v>1.7934446505875077</v>
      </c>
      <c r="K67" s="646">
        <v>2.285361334156887</v>
      </c>
      <c r="L67" s="646"/>
      <c r="M67" s="433"/>
    </row>
    <row r="68" spans="1:13">
      <c r="A68" s="1045" t="s">
        <v>701</v>
      </c>
      <c r="B68" s="1045"/>
      <c r="C68" s="1045"/>
      <c r="D68" s="1045"/>
      <c r="E68" s="1045"/>
      <c r="F68" s="1045"/>
      <c r="G68" s="441">
        <v>2</v>
      </c>
      <c r="H68" s="646">
        <v>7.0141570141570142</v>
      </c>
      <c r="I68" s="646">
        <v>6.9781931464174454</v>
      </c>
      <c r="J68" s="646">
        <v>7.1737786023500307</v>
      </c>
      <c r="K68" s="646">
        <v>6.7943174799258799</v>
      </c>
      <c r="L68" s="646"/>
      <c r="M68" s="433"/>
    </row>
    <row r="69" spans="1:13">
      <c r="A69" s="1045" t="s">
        <v>702</v>
      </c>
      <c r="B69" s="1045"/>
      <c r="C69" s="1045"/>
      <c r="D69" s="1045"/>
      <c r="E69" s="1045"/>
      <c r="F69" s="1045"/>
      <c r="G69" s="441">
        <v>3</v>
      </c>
      <c r="H69" s="646">
        <v>0</v>
      </c>
      <c r="I69" s="646">
        <v>6.2305295950155763E-2</v>
      </c>
      <c r="J69" s="646">
        <v>0</v>
      </c>
      <c r="K69" s="646">
        <v>6.1766522544780732E-2</v>
      </c>
      <c r="L69" s="646"/>
      <c r="M69" s="433"/>
    </row>
    <row r="70" spans="1:13">
      <c r="A70" s="481" t="s">
        <v>545</v>
      </c>
      <c r="B70" s="482"/>
      <c r="C70" s="482"/>
      <c r="D70" s="482"/>
      <c r="E70" s="482"/>
      <c r="F70" s="482"/>
      <c r="G70" s="483"/>
      <c r="H70" s="644"/>
      <c r="I70" s="644"/>
      <c r="J70" s="644"/>
      <c r="K70" s="644"/>
      <c r="L70" s="645"/>
      <c r="M70" s="433"/>
    </row>
    <row r="71" spans="1:13">
      <c r="A71" s="1045" t="s">
        <v>700</v>
      </c>
      <c r="B71" s="1045"/>
      <c r="C71" s="1045"/>
      <c r="D71" s="1045"/>
      <c r="E71" s="1045"/>
      <c r="F71" s="1045"/>
      <c r="G71" s="441">
        <v>1</v>
      </c>
      <c r="H71" s="646">
        <v>3.0244530244530243</v>
      </c>
      <c r="I71" s="646">
        <v>3.1152647975077881</v>
      </c>
      <c r="J71" s="646">
        <v>2.5974025974025974</v>
      </c>
      <c r="K71" s="646">
        <v>3.2118591723285981</v>
      </c>
      <c r="L71" s="646"/>
      <c r="M71" s="433"/>
    </row>
    <row r="72" spans="1:13">
      <c r="A72" s="1045" t="s">
        <v>701</v>
      </c>
      <c r="B72" s="1045"/>
      <c r="C72" s="1045"/>
      <c r="D72" s="1045"/>
      <c r="E72" s="1045"/>
      <c r="F72" s="1045"/>
      <c r="G72" s="441">
        <v>2</v>
      </c>
      <c r="H72" s="646">
        <v>5.1480051480051481</v>
      </c>
      <c r="I72" s="646">
        <v>5.3582554517133953</v>
      </c>
      <c r="J72" s="646">
        <v>5.5658627087198518</v>
      </c>
      <c r="K72" s="646">
        <v>5.3119209388511424</v>
      </c>
      <c r="L72" s="646"/>
      <c r="M72" s="433"/>
    </row>
    <row r="73" spans="1:13">
      <c r="A73" s="1045" t="s">
        <v>702</v>
      </c>
      <c r="B73" s="1045"/>
      <c r="C73" s="1045"/>
      <c r="D73" s="1045"/>
      <c r="E73" s="1045"/>
      <c r="F73" s="1045"/>
      <c r="G73" s="441">
        <v>3</v>
      </c>
      <c r="H73" s="646">
        <v>0</v>
      </c>
      <c r="I73" s="646">
        <v>0</v>
      </c>
      <c r="J73" s="646">
        <v>0</v>
      </c>
      <c r="K73" s="646">
        <v>6.1766522544780732E-2</v>
      </c>
      <c r="L73" s="646"/>
      <c r="M73" s="433"/>
    </row>
    <row r="74" spans="1:13">
      <c r="A74" s="481" t="s">
        <v>582</v>
      </c>
      <c r="B74" s="482"/>
      <c r="C74" s="482"/>
      <c r="D74" s="482"/>
      <c r="E74" s="482"/>
      <c r="F74" s="482"/>
      <c r="G74" s="483"/>
      <c r="H74" s="644"/>
      <c r="I74" s="644"/>
      <c r="J74" s="644"/>
      <c r="K74" s="644"/>
      <c r="L74" s="645"/>
      <c r="M74" s="433"/>
    </row>
    <row r="75" spans="1:13">
      <c r="A75" s="1045" t="s">
        <v>700</v>
      </c>
      <c r="B75" s="1045"/>
      <c r="C75" s="1045"/>
      <c r="D75" s="1045"/>
      <c r="E75" s="1045"/>
      <c r="F75" s="1045"/>
      <c r="G75" s="441">
        <v>1</v>
      </c>
      <c r="H75" s="646">
        <v>0</v>
      </c>
      <c r="I75" s="646">
        <v>6.2305295950155763E-2</v>
      </c>
      <c r="J75" s="646">
        <v>0</v>
      </c>
      <c r="K75" s="646">
        <v>0</v>
      </c>
      <c r="L75" s="646"/>
      <c r="M75" s="433"/>
    </row>
    <row r="76" spans="1:13">
      <c r="A76" s="1045" t="s">
        <v>701</v>
      </c>
      <c r="B76" s="1045"/>
      <c r="C76" s="1045"/>
      <c r="D76" s="1045"/>
      <c r="E76" s="1045"/>
      <c r="F76" s="1045"/>
      <c r="G76" s="441">
        <v>2</v>
      </c>
      <c r="H76" s="646">
        <v>0.19305019305019305</v>
      </c>
      <c r="I76" s="646">
        <v>0.12461059190031153</v>
      </c>
      <c r="J76" s="646">
        <v>0.24737167594310452</v>
      </c>
      <c r="K76" s="646">
        <v>0.18529956763434219</v>
      </c>
      <c r="L76" s="646"/>
      <c r="M76" s="433"/>
    </row>
    <row r="77" spans="1:13">
      <c r="A77" s="1045" t="s">
        <v>702</v>
      </c>
      <c r="B77" s="1045"/>
      <c r="C77" s="1045"/>
      <c r="D77" s="1045"/>
      <c r="E77" s="1045"/>
      <c r="F77" s="1045"/>
      <c r="G77" s="441">
        <v>3</v>
      </c>
      <c r="H77" s="646">
        <v>0</v>
      </c>
      <c r="I77" s="646">
        <v>0</v>
      </c>
      <c r="J77" s="646">
        <v>0</v>
      </c>
      <c r="K77" s="646">
        <v>0</v>
      </c>
      <c r="L77" s="646"/>
      <c r="M77" s="433"/>
    </row>
    <row r="78" spans="1:13">
      <c r="A78" s="481" t="s">
        <v>232</v>
      </c>
      <c r="B78" s="482"/>
      <c r="C78" s="482"/>
      <c r="D78" s="482"/>
      <c r="E78" s="482"/>
      <c r="F78" s="482"/>
      <c r="G78" s="483"/>
      <c r="H78" s="644"/>
      <c r="I78" s="644"/>
      <c r="J78" s="644"/>
      <c r="K78" s="644"/>
      <c r="L78" s="645"/>
      <c r="M78" s="433"/>
    </row>
    <row r="79" spans="1:13">
      <c r="A79" s="1045" t="s">
        <v>700</v>
      </c>
      <c r="B79" s="1045"/>
      <c r="C79" s="1045"/>
      <c r="D79" s="1045"/>
      <c r="E79" s="1045"/>
      <c r="F79" s="1045"/>
      <c r="G79" s="441">
        <v>1</v>
      </c>
      <c r="H79" s="646">
        <v>0</v>
      </c>
      <c r="I79" s="646">
        <v>6.2305295950155763E-2</v>
      </c>
      <c r="J79" s="646">
        <v>0.24737167594310452</v>
      </c>
      <c r="K79" s="646">
        <v>0.12353304508956146</v>
      </c>
      <c r="L79" s="646"/>
      <c r="M79" s="433"/>
    </row>
    <row r="80" spans="1:13">
      <c r="A80" s="1045" t="s">
        <v>701</v>
      </c>
      <c r="B80" s="1045"/>
      <c r="C80" s="1045"/>
      <c r="D80" s="1045"/>
      <c r="E80" s="1045"/>
      <c r="F80" s="1045"/>
      <c r="G80" s="441">
        <v>2</v>
      </c>
      <c r="H80" s="646">
        <v>0.2574002574002574</v>
      </c>
      <c r="I80" s="646">
        <v>0.37383177570093457</v>
      </c>
      <c r="J80" s="646">
        <v>0.68027210884353739</v>
      </c>
      <c r="K80" s="646">
        <v>0.80296479308214952</v>
      </c>
      <c r="L80" s="646"/>
      <c r="M80" s="433"/>
    </row>
    <row r="81" spans="1:13">
      <c r="A81" s="1045" t="s">
        <v>702</v>
      </c>
      <c r="B81" s="1045"/>
      <c r="C81" s="1045"/>
      <c r="D81" s="1045"/>
      <c r="E81" s="1045"/>
      <c r="F81" s="1045"/>
      <c r="G81" s="441">
        <v>3</v>
      </c>
      <c r="H81" s="646">
        <v>0</v>
      </c>
      <c r="I81" s="646">
        <v>0</v>
      </c>
      <c r="J81" s="646">
        <v>0</v>
      </c>
      <c r="K81" s="646">
        <v>0</v>
      </c>
      <c r="L81" s="646"/>
      <c r="M81" s="433"/>
    </row>
    <row r="82" spans="1:13">
      <c r="A82" s="484"/>
      <c r="B82" s="485"/>
      <c r="C82" s="485"/>
      <c r="D82" s="485"/>
      <c r="E82" s="485"/>
      <c r="F82" s="486"/>
      <c r="G82" s="647"/>
      <c r="H82" s="648"/>
      <c r="I82" s="648"/>
      <c r="J82" s="648"/>
      <c r="K82" s="648"/>
      <c r="L82" s="648"/>
      <c r="M82" s="433"/>
    </row>
    <row r="83" spans="1:13">
      <c r="A83" s="1047" t="s">
        <v>86</v>
      </c>
      <c r="B83" s="1048"/>
      <c r="C83" s="1048"/>
      <c r="D83" s="1048"/>
      <c r="E83" s="1048"/>
      <c r="F83" s="1049"/>
      <c r="G83" s="442"/>
      <c r="H83" s="649"/>
      <c r="I83" s="649"/>
      <c r="J83" s="649"/>
      <c r="K83" s="649"/>
      <c r="L83" s="649"/>
      <c r="M83" s="433"/>
    </row>
    <row r="84" spans="1:13">
      <c r="A84" s="1050" t="s">
        <v>700</v>
      </c>
      <c r="B84" s="1050"/>
      <c r="C84" s="1050"/>
      <c r="D84" s="1050"/>
      <c r="E84" s="1050"/>
      <c r="F84" s="1050"/>
      <c r="G84" s="443">
        <v>1</v>
      </c>
      <c r="H84" s="650">
        <v>22.007722007722009</v>
      </c>
      <c r="I84" s="650">
        <v>20.623052959501557</v>
      </c>
      <c r="J84" s="650">
        <v>18.429189857761287</v>
      </c>
      <c r="K84" s="650">
        <v>21.062384187770228</v>
      </c>
      <c r="L84" s="650"/>
      <c r="M84" s="433"/>
    </row>
    <row r="85" spans="1:13">
      <c r="A85" s="1050" t="s">
        <v>701</v>
      </c>
      <c r="B85" s="1050"/>
      <c r="C85" s="1050"/>
      <c r="D85" s="1050"/>
      <c r="E85" s="1050"/>
      <c r="F85" s="1050"/>
      <c r="G85" s="443">
        <v>2</v>
      </c>
      <c r="H85" s="650">
        <v>77.992277992277991</v>
      </c>
      <c r="I85" s="650">
        <v>79.190031152647975</v>
      </c>
      <c r="J85" s="650">
        <v>81.508967223252938</v>
      </c>
      <c r="K85" s="650">
        <v>78.628783199505861</v>
      </c>
      <c r="L85" s="650"/>
      <c r="M85" s="433"/>
    </row>
    <row r="86" spans="1:13">
      <c r="A86" s="1050" t="s">
        <v>702</v>
      </c>
      <c r="B86" s="1050"/>
      <c r="C86" s="1050"/>
      <c r="D86" s="1050"/>
      <c r="E86" s="1050"/>
      <c r="F86" s="1050"/>
      <c r="G86" s="443">
        <v>3</v>
      </c>
      <c r="H86" s="650">
        <v>0</v>
      </c>
      <c r="I86" s="650">
        <v>0.18691588785046728</v>
      </c>
      <c r="J86" s="650">
        <v>6.1842918985776131E-2</v>
      </c>
      <c r="K86" s="650">
        <v>0.30883261272390367</v>
      </c>
      <c r="L86" s="650"/>
      <c r="M86" s="433"/>
    </row>
    <row r="87" spans="1:13">
      <c r="A87" s="1046" t="s">
        <v>87</v>
      </c>
      <c r="B87" s="1046"/>
      <c r="C87" s="1046"/>
      <c r="D87" s="1046"/>
      <c r="E87" s="1046"/>
      <c r="F87" s="1046"/>
      <c r="G87" s="444"/>
      <c r="H87" s="651"/>
      <c r="I87" s="651"/>
      <c r="J87" s="651"/>
      <c r="K87" s="651"/>
      <c r="L87" s="651"/>
      <c r="M87" s="433"/>
    </row>
    <row r="88" spans="1:13">
      <c r="A88" s="1046"/>
      <c r="B88" s="1046"/>
      <c r="C88" s="1046"/>
      <c r="D88" s="1046"/>
      <c r="E88" s="1046"/>
      <c r="F88" s="1046"/>
      <c r="G88" s="443"/>
      <c r="H88" s="651">
        <v>100</v>
      </c>
      <c r="I88" s="651">
        <v>100</v>
      </c>
      <c r="J88" s="651">
        <v>100</v>
      </c>
      <c r="K88" s="651">
        <v>100</v>
      </c>
      <c r="L88" s="651"/>
      <c r="M88" s="433"/>
    </row>
    <row r="89" spans="1:13">
      <c r="A89" s="1046"/>
      <c r="B89" s="1046"/>
      <c r="C89" s="1046"/>
      <c r="D89" s="1046"/>
      <c r="E89" s="1046"/>
      <c r="F89" s="1046"/>
      <c r="G89" s="443"/>
      <c r="H89" s="651">
        <v>100</v>
      </c>
      <c r="I89" s="651">
        <v>100</v>
      </c>
      <c r="J89" s="651">
        <v>100</v>
      </c>
      <c r="K89" s="651">
        <v>100</v>
      </c>
      <c r="L89" s="651"/>
      <c r="M89" s="433"/>
    </row>
    <row r="90" spans="1:13">
      <c r="A90" s="1046"/>
      <c r="B90" s="1046"/>
      <c r="C90" s="1046"/>
      <c r="D90" s="1046"/>
      <c r="E90" s="1046"/>
      <c r="F90" s="1046"/>
      <c r="G90" s="443"/>
      <c r="H90" s="651">
        <v>100</v>
      </c>
      <c r="I90" s="651">
        <v>100</v>
      </c>
      <c r="J90" s="651">
        <v>100</v>
      </c>
      <c r="K90" s="651">
        <v>100</v>
      </c>
      <c r="L90" s="651"/>
      <c r="M90" s="433"/>
    </row>
  </sheetData>
  <mergeCells count="84">
    <mergeCell ref="A11:K11"/>
    <mergeCell ref="A12:K12"/>
    <mergeCell ref="A8:K8"/>
    <mergeCell ref="G3:K3"/>
    <mergeCell ref="A4:F4"/>
    <mergeCell ref="G4:K4"/>
    <mergeCell ref="A9:K9"/>
    <mergeCell ref="A10:K10"/>
    <mergeCell ref="K1:L1"/>
    <mergeCell ref="A6:F6"/>
    <mergeCell ref="G6:K6"/>
    <mergeCell ref="A7:K7"/>
    <mergeCell ref="A5:F5"/>
    <mergeCell ref="G5:K5"/>
    <mergeCell ref="A3:F3"/>
    <mergeCell ref="A15:K15"/>
    <mergeCell ref="A26:G26"/>
    <mergeCell ref="H26:K26"/>
    <mergeCell ref="A27:G27"/>
    <mergeCell ref="H27:K27"/>
    <mergeCell ref="A21:K21"/>
    <mergeCell ref="A22:K22"/>
    <mergeCell ref="H24:K24"/>
    <mergeCell ref="H25:K25"/>
    <mergeCell ref="A25:G25"/>
    <mergeCell ref="A24:G24"/>
    <mergeCell ref="A13:K13"/>
    <mergeCell ref="A88:F88"/>
    <mergeCell ref="A86:F86"/>
    <mergeCell ref="A87:F87"/>
    <mergeCell ref="A85:F85"/>
    <mergeCell ref="A14:K14"/>
    <mergeCell ref="A16:K16"/>
    <mergeCell ref="A17:K17"/>
    <mergeCell ref="A23:G23"/>
    <mergeCell ref="H23:K23"/>
    <mergeCell ref="A20:K20"/>
    <mergeCell ref="A18:K18"/>
    <mergeCell ref="A19:K19"/>
    <mergeCell ref="A73:F73"/>
    <mergeCell ref="C30:K30"/>
    <mergeCell ref="A65:F65"/>
    <mergeCell ref="A61:F61"/>
    <mergeCell ref="A53:F53"/>
    <mergeCell ref="A57:F57"/>
    <mergeCell ref="A49:F49"/>
    <mergeCell ref="A45:F45"/>
    <mergeCell ref="A44:F44"/>
    <mergeCell ref="A37:F37"/>
    <mergeCell ref="A32:F33"/>
    <mergeCell ref="G32:G33"/>
    <mergeCell ref="A56:F56"/>
    <mergeCell ref="A52:F52"/>
    <mergeCell ref="A48:F48"/>
    <mergeCell ref="A51:F51"/>
    <mergeCell ref="A47:F47"/>
    <mergeCell ref="A43:F43"/>
    <mergeCell ref="A41:F41"/>
    <mergeCell ref="A36:F36"/>
    <mergeCell ref="A35:F35"/>
    <mergeCell ref="A39:F39"/>
    <mergeCell ref="A72:F72"/>
    <mergeCell ref="A68:F68"/>
    <mergeCell ref="A60:F60"/>
    <mergeCell ref="A64:F64"/>
    <mergeCell ref="A69:F69"/>
    <mergeCell ref="A90:F90"/>
    <mergeCell ref="A89:F89"/>
    <mergeCell ref="A76:F76"/>
    <mergeCell ref="A80:F80"/>
    <mergeCell ref="A83:F83"/>
    <mergeCell ref="A81:F81"/>
    <mergeCell ref="A77:F77"/>
    <mergeCell ref="A84:F84"/>
    <mergeCell ref="A28:G28"/>
    <mergeCell ref="H28:K28"/>
    <mergeCell ref="A75:F75"/>
    <mergeCell ref="A79:F79"/>
    <mergeCell ref="A71:F71"/>
    <mergeCell ref="A67:F67"/>
    <mergeCell ref="A59:F59"/>
    <mergeCell ref="A63:F63"/>
    <mergeCell ref="A55:F55"/>
    <mergeCell ref="A40:F40"/>
  </mergeCells>
  <phoneticPr fontId="46"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8"/>
  </sheetPr>
  <dimension ref="A1:M88"/>
  <sheetViews>
    <sheetView topLeftCell="A10" workbookViewId="0">
      <selection activeCell="F30" sqref="F30"/>
    </sheetView>
  </sheetViews>
  <sheetFormatPr defaultRowHeight="13.2"/>
  <cols>
    <col min="1" max="1" width="1.5546875" customWidth="1"/>
    <col min="7" max="7" width="10.109375" customWidth="1"/>
    <col min="8" max="12" width="11.6640625" customWidth="1"/>
  </cols>
  <sheetData>
    <row r="1" spans="1:13" ht="15.6">
      <c r="D1" s="656"/>
      <c r="K1" s="1106" t="s">
        <v>315</v>
      </c>
      <c r="L1" s="1106"/>
      <c r="M1" s="658"/>
    </row>
    <row r="2" spans="1:13" ht="12.75" customHeight="1">
      <c r="D2" s="656"/>
      <c r="K2" s="657"/>
      <c r="L2" s="657"/>
      <c r="M2" s="658"/>
    </row>
    <row r="3" spans="1:13">
      <c r="A3" s="1107" t="s">
        <v>75</v>
      </c>
      <c r="B3" s="1108"/>
      <c r="C3" s="1108"/>
      <c r="D3" s="1108"/>
      <c r="E3" s="1108"/>
      <c r="F3" s="1109"/>
      <c r="G3" s="1110" t="s">
        <v>637</v>
      </c>
      <c r="H3" s="1111"/>
      <c r="I3" s="1111"/>
      <c r="J3" s="1111"/>
      <c r="K3" s="1112"/>
    </row>
    <row r="4" spans="1:13">
      <c r="A4" s="1090" t="s">
        <v>76</v>
      </c>
      <c r="B4" s="1091"/>
      <c r="C4" s="1091"/>
      <c r="D4" s="1091"/>
      <c r="E4" s="1091"/>
      <c r="F4" s="1092"/>
      <c r="G4" s="1094">
        <v>2009</v>
      </c>
      <c r="H4" s="1095"/>
      <c r="I4" s="1095"/>
      <c r="J4" s="1095"/>
      <c r="K4" s="1096"/>
    </row>
    <row r="5" spans="1:13">
      <c r="A5" s="1090" t="s">
        <v>77</v>
      </c>
      <c r="B5" s="1091"/>
      <c r="C5" s="1091"/>
      <c r="D5" s="1091"/>
      <c r="E5" s="1091"/>
      <c r="F5" s="1092"/>
      <c r="G5" s="1094">
        <v>1</v>
      </c>
      <c r="H5" s="1095"/>
      <c r="I5" s="1095"/>
      <c r="J5" s="1095"/>
      <c r="K5" s="1096"/>
    </row>
    <row r="6" spans="1:13">
      <c r="A6" s="1090" t="s">
        <v>78</v>
      </c>
      <c r="B6" s="1091"/>
      <c r="C6" s="1091"/>
      <c r="D6" s="1091"/>
      <c r="E6" s="1091"/>
      <c r="F6" s="1092"/>
      <c r="G6" s="1094" t="s">
        <v>94</v>
      </c>
      <c r="H6" s="1095"/>
      <c r="I6" s="1095"/>
      <c r="J6" s="1095"/>
      <c r="K6" s="1096"/>
    </row>
    <row r="7" spans="1:13">
      <c r="A7" s="1097" t="s">
        <v>587</v>
      </c>
      <c r="B7" s="1098"/>
      <c r="C7" s="1098"/>
      <c r="D7" s="1098"/>
      <c r="E7" s="1098"/>
      <c r="F7" s="1098"/>
      <c r="G7" s="1098"/>
      <c r="H7" s="1098"/>
      <c r="I7" s="1098"/>
      <c r="J7" s="1098"/>
      <c r="K7" s="1099"/>
      <c r="L7" s="656"/>
    </row>
    <row r="8" spans="1:13">
      <c r="A8" s="1090" t="s">
        <v>540</v>
      </c>
      <c r="B8" s="1091"/>
      <c r="C8" s="1091"/>
      <c r="D8" s="1091"/>
      <c r="E8" s="1091"/>
      <c r="F8" s="1091"/>
      <c r="G8" s="1091"/>
      <c r="H8" s="1091"/>
      <c r="I8" s="1091"/>
      <c r="J8" s="1091"/>
      <c r="K8" s="1092"/>
      <c r="L8" s="656"/>
    </row>
    <row r="9" spans="1:13">
      <c r="A9" s="1090" t="s">
        <v>539</v>
      </c>
      <c r="B9" s="1091"/>
      <c r="C9" s="1091"/>
      <c r="D9" s="1091"/>
      <c r="E9" s="1091"/>
      <c r="F9" s="1091"/>
      <c r="G9" s="1091"/>
      <c r="H9" s="1091"/>
      <c r="I9" s="1091"/>
      <c r="J9" s="1091"/>
      <c r="K9" s="1092"/>
      <c r="L9" s="656"/>
    </row>
    <row r="10" spans="1:13">
      <c r="A10" s="1090" t="s">
        <v>541</v>
      </c>
      <c r="B10" s="1091"/>
      <c r="C10" s="1091"/>
      <c r="D10" s="1091"/>
      <c r="E10" s="1091"/>
      <c r="F10" s="1091"/>
      <c r="G10" s="1091"/>
      <c r="H10" s="1091"/>
      <c r="I10" s="1091"/>
      <c r="J10" s="1091"/>
      <c r="K10" s="1092"/>
      <c r="L10" s="656"/>
    </row>
    <row r="11" spans="1:13">
      <c r="A11" s="1090" t="s">
        <v>543</v>
      </c>
      <c r="B11" s="1091"/>
      <c r="C11" s="1091"/>
      <c r="D11" s="1091"/>
      <c r="E11" s="1091"/>
      <c r="F11" s="1091"/>
      <c r="G11" s="1091"/>
      <c r="H11" s="1091"/>
      <c r="I11" s="1091"/>
      <c r="J11" s="1091"/>
      <c r="K11" s="1092"/>
      <c r="L11" s="656"/>
    </row>
    <row r="12" spans="1:13">
      <c r="A12" s="1090" t="s">
        <v>544</v>
      </c>
      <c r="B12" s="1091"/>
      <c r="C12" s="1091"/>
      <c r="D12" s="1091"/>
      <c r="E12" s="1091"/>
      <c r="F12" s="1091"/>
      <c r="G12" s="1091"/>
      <c r="H12" s="1091"/>
      <c r="I12" s="1091"/>
      <c r="J12" s="1091"/>
      <c r="K12" s="1092"/>
      <c r="L12" s="656"/>
    </row>
    <row r="13" spans="1:13">
      <c r="A13" s="1090" t="s">
        <v>545</v>
      </c>
      <c r="B13" s="1091"/>
      <c r="C13" s="1091"/>
      <c r="D13" s="1091"/>
      <c r="E13" s="1091"/>
      <c r="F13" s="1091"/>
      <c r="G13" s="1091"/>
      <c r="H13" s="1091"/>
      <c r="I13" s="1091"/>
      <c r="J13" s="1091"/>
      <c r="K13" s="1092"/>
      <c r="L13" s="656"/>
    </row>
    <row r="14" spans="1:13">
      <c r="A14" s="1090" t="s">
        <v>529</v>
      </c>
      <c r="B14" s="1091"/>
      <c r="C14" s="1091"/>
      <c r="D14" s="1091"/>
      <c r="E14" s="1091"/>
      <c r="F14" s="1091"/>
      <c r="G14" s="1091"/>
      <c r="H14" s="1091"/>
      <c r="I14" s="1091"/>
      <c r="J14" s="1091"/>
      <c r="K14" s="1092"/>
      <c r="L14" s="656"/>
    </row>
    <row r="15" spans="1:13">
      <c r="A15" s="1090" t="s">
        <v>95</v>
      </c>
      <c r="B15" s="1091"/>
      <c r="C15" s="1091"/>
      <c r="D15" s="1091"/>
      <c r="E15" s="1091"/>
      <c r="F15" s="1091"/>
      <c r="G15" s="1091"/>
      <c r="H15" s="1091"/>
      <c r="I15" s="1091"/>
      <c r="J15" s="1091"/>
      <c r="K15" s="1092"/>
      <c r="L15" s="656"/>
    </row>
    <row r="16" spans="1:13">
      <c r="A16" s="1090" t="s">
        <v>582</v>
      </c>
      <c r="B16" s="1091"/>
      <c r="C16" s="1091"/>
      <c r="D16" s="1091"/>
      <c r="E16" s="1091"/>
      <c r="F16" s="1091"/>
      <c r="G16" s="1091"/>
      <c r="H16" s="1091"/>
      <c r="I16" s="1091"/>
      <c r="J16" s="1091"/>
      <c r="K16" s="1092"/>
      <c r="L16" s="656"/>
    </row>
    <row r="17" spans="1:12">
      <c r="A17" s="1090" t="s">
        <v>583</v>
      </c>
      <c r="B17" s="1091"/>
      <c r="C17" s="1091"/>
      <c r="D17" s="1091"/>
      <c r="E17" s="1091"/>
      <c r="F17" s="1091"/>
      <c r="G17" s="1091"/>
      <c r="H17" s="1091"/>
      <c r="I17" s="1091"/>
      <c r="J17" s="1091"/>
      <c r="K17" s="1092"/>
      <c r="L17" s="656"/>
    </row>
    <row r="18" spans="1:12">
      <c r="A18" s="1090" t="s">
        <v>232</v>
      </c>
      <c r="B18" s="1091"/>
      <c r="C18" s="1091"/>
      <c r="D18" s="1091"/>
      <c r="E18" s="1091"/>
      <c r="F18" s="1091"/>
      <c r="G18" s="1091"/>
      <c r="H18" s="1091"/>
      <c r="I18" s="1091"/>
      <c r="J18" s="1091"/>
      <c r="K18" s="1092"/>
      <c r="L18" s="656"/>
    </row>
    <row r="19" spans="1:12">
      <c r="A19" s="1103" t="s">
        <v>79</v>
      </c>
      <c r="B19" s="1104"/>
      <c r="C19" s="1104"/>
      <c r="D19" s="1104"/>
      <c r="E19" s="1104"/>
      <c r="F19" s="1104"/>
      <c r="G19" s="1104"/>
      <c r="H19" s="1104"/>
      <c r="I19" s="1104"/>
      <c r="J19" s="1104"/>
      <c r="K19" s="1105"/>
      <c r="L19" s="656"/>
    </row>
    <row r="20" spans="1:12">
      <c r="A20" s="1103" t="s">
        <v>80</v>
      </c>
      <c r="B20" s="1104"/>
      <c r="C20" s="1104"/>
      <c r="D20" s="1104"/>
      <c r="E20" s="1104"/>
      <c r="F20" s="1104"/>
      <c r="G20" s="1104"/>
      <c r="H20" s="1104"/>
      <c r="I20" s="1104"/>
      <c r="J20" s="1104"/>
      <c r="K20" s="1105"/>
      <c r="L20" s="656"/>
    </row>
    <row r="21" spans="1:12">
      <c r="A21" s="1103" t="s">
        <v>81</v>
      </c>
      <c r="B21" s="1104"/>
      <c r="C21" s="1104"/>
      <c r="D21" s="1104"/>
      <c r="E21" s="1104"/>
      <c r="F21" s="1104"/>
      <c r="G21" s="1104"/>
      <c r="H21" s="1104"/>
      <c r="I21" s="1104"/>
      <c r="J21" s="1104"/>
      <c r="K21" s="1105"/>
      <c r="L21" s="656"/>
    </row>
    <row r="22" spans="1:12">
      <c r="A22" s="1097" t="s">
        <v>591</v>
      </c>
      <c r="B22" s="1098"/>
      <c r="C22" s="1098"/>
      <c r="D22" s="1098"/>
      <c r="E22" s="1098"/>
      <c r="F22" s="1098"/>
      <c r="G22" s="1098"/>
      <c r="H22" s="1098"/>
      <c r="I22" s="1098"/>
      <c r="J22" s="1098"/>
      <c r="K22" s="1099"/>
      <c r="L22" s="656"/>
    </row>
    <row r="23" spans="1:12">
      <c r="A23" s="1097" t="s">
        <v>82</v>
      </c>
      <c r="B23" s="1098"/>
      <c r="C23" s="1098"/>
      <c r="D23" s="1098"/>
      <c r="E23" s="1098"/>
      <c r="F23" s="1098"/>
      <c r="G23" s="1099"/>
      <c r="H23" s="1100" t="s">
        <v>83</v>
      </c>
      <c r="I23" s="1101"/>
      <c r="J23" s="1101"/>
      <c r="K23" s="1102"/>
    </row>
    <row r="24" spans="1:12">
      <c r="A24" s="1090" t="s">
        <v>96</v>
      </c>
      <c r="B24" s="1091"/>
      <c r="C24" s="1091"/>
      <c r="D24" s="1091"/>
      <c r="E24" s="1091"/>
      <c r="F24" s="1091"/>
      <c r="G24" s="1092"/>
      <c r="H24" s="1094">
        <v>1718</v>
      </c>
      <c r="I24" s="1095"/>
      <c r="J24" s="1095"/>
      <c r="K24" s="1096"/>
    </row>
    <row r="25" spans="1:12">
      <c r="A25" s="1090" t="s">
        <v>97</v>
      </c>
      <c r="B25" s="1091"/>
      <c r="C25" s="1091"/>
      <c r="D25" s="1091"/>
      <c r="E25" s="1091"/>
      <c r="F25" s="1091"/>
      <c r="G25" s="1092"/>
      <c r="H25" s="1094">
        <v>727718</v>
      </c>
      <c r="I25" s="1095"/>
      <c r="J25" s="1095"/>
      <c r="K25" s="1096"/>
    </row>
    <row r="26" spans="1:12">
      <c r="A26" s="1090" t="s">
        <v>98</v>
      </c>
      <c r="B26" s="1091"/>
      <c r="C26" s="1091"/>
      <c r="D26" s="1091"/>
      <c r="E26" s="1091"/>
      <c r="F26" s="1091"/>
      <c r="G26" s="1092"/>
      <c r="H26" s="1094">
        <v>1617812.15</v>
      </c>
      <c r="I26" s="1095"/>
      <c r="J26" s="1095"/>
      <c r="K26" s="1096"/>
    </row>
    <row r="27" spans="1:12">
      <c r="A27" s="1090" t="s">
        <v>316</v>
      </c>
      <c r="B27" s="1091"/>
      <c r="C27" s="1091"/>
      <c r="D27" s="1091"/>
      <c r="E27" s="1091"/>
      <c r="F27" s="1091"/>
      <c r="G27" s="1092"/>
      <c r="H27" s="1093">
        <v>1633</v>
      </c>
      <c r="I27" s="1093"/>
      <c r="J27" s="1093"/>
      <c r="K27" s="1093"/>
    </row>
    <row r="28" spans="1:12">
      <c r="A28" s="1090"/>
      <c r="B28" s="1091"/>
      <c r="C28" s="1091"/>
      <c r="D28" s="1091"/>
      <c r="E28" s="1091"/>
      <c r="F28" s="1091"/>
      <c r="G28" s="1092"/>
      <c r="H28" s="1093"/>
      <c r="I28" s="1093"/>
      <c r="J28" s="1093"/>
      <c r="K28" s="1093"/>
    </row>
    <row r="29" spans="1:12">
      <c r="A29" s="668"/>
      <c r="B29" s="668"/>
      <c r="C29" s="668"/>
      <c r="D29" s="668"/>
      <c r="E29" s="668"/>
      <c r="F29" s="668"/>
      <c r="G29" s="668"/>
      <c r="H29" s="669"/>
      <c r="I29" s="669"/>
      <c r="J29" s="669"/>
      <c r="K29" s="669"/>
    </row>
    <row r="30" spans="1:12">
      <c r="C30" s="1083" t="s">
        <v>84</v>
      </c>
      <c r="D30" s="1083"/>
      <c r="E30" s="1083"/>
      <c r="F30" s="1083"/>
      <c r="G30" s="1083"/>
      <c r="H30" s="1083"/>
      <c r="I30" s="1083"/>
      <c r="J30" s="1083"/>
      <c r="K30" s="1083"/>
      <c r="L30" s="670"/>
    </row>
    <row r="31" spans="1:12">
      <c r="J31" s="369"/>
      <c r="K31" s="369"/>
    </row>
    <row r="32" spans="1:12" ht="26.4">
      <c r="A32" s="1084" t="s">
        <v>85</v>
      </c>
      <c r="B32" s="1085"/>
      <c r="C32" s="1085"/>
      <c r="D32" s="1085"/>
      <c r="E32" s="1085"/>
      <c r="F32" s="1086"/>
      <c r="G32" s="1084" t="s">
        <v>83</v>
      </c>
      <c r="H32" s="671" t="s">
        <v>693</v>
      </c>
      <c r="I32" s="671" t="s">
        <v>222</v>
      </c>
      <c r="J32" s="672" t="s">
        <v>411</v>
      </c>
      <c r="K32" s="673" t="s">
        <v>197</v>
      </c>
      <c r="L32" s="673" t="s">
        <v>484</v>
      </c>
    </row>
    <row r="33" spans="1:12">
      <c r="A33" s="1087"/>
      <c r="B33" s="1088"/>
      <c r="C33" s="1088"/>
      <c r="D33" s="1088"/>
      <c r="E33" s="1088"/>
      <c r="F33" s="1089"/>
      <c r="G33" s="1087"/>
      <c r="H33" s="674"/>
      <c r="I33" s="674"/>
      <c r="J33" s="675"/>
      <c r="K33" s="676"/>
      <c r="L33" s="676"/>
    </row>
    <row r="34" spans="1:12">
      <c r="A34" s="662" t="s">
        <v>586</v>
      </c>
      <c r="B34" s="663"/>
      <c r="C34" s="663"/>
      <c r="D34" s="663"/>
      <c r="E34" s="663"/>
      <c r="F34" s="663"/>
      <c r="G34" s="664"/>
      <c r="H34" s="677"/>
      <c r="I34" s="677"/>
      <c r="J34" s="677"/>
      <c r="K34" s="677"/>
      <c r="L34" s="678"/>
    </row>
    <row r="35" spans="1:12">
      <c r="A35" s="1079" t="s">
        <v>638</v>
      </c>
      <c r="B35" s="1079"/>
      <c r="C35" s="1079"/>
      <c r="D35" s="1079"/>
      <c r="E35" s="1079"/>
      <c r="F35" s="1079"/>
      <c r="G35" s="679">
        <v>1</v>
      </c>
      <c r="H35" s="680">
        <v>60.379829731499676</v>
      </c>
      <c r="I35" s="680">
        <v>62.570888468809073</v>
      </c>
      <c r="J35" s="680">
        <v>62.846347607052898</v>
      </c>
      <c r="K35" s="680">
        <v>61.236987140232699</v>
      </c>
      <c r="L35" s="680"/>
    </row>
    <row r="36" spans="1:12">
      <c r="A36" s="1079" t="s">
        <v>639</v>
      </c>
      <c r="B36" s="1079"/>
      <c r="C36" s="1079"/>
      <c r="D36" s="1079"/>
      <c r="E36" s="1079"/>
      <c r="F36" s="1079"/>
      <c r="G36" s="679">
        <v>2</v>
      </c>
      <c r="H36" s="680">
        <v>38.768827766863133</v>
      </c>
      <c r="I36" s="680">
        <v>36.420919974795211</v>
      </c>
      <c r="J36" s="680">
        <v>36.272040302267001</v>
      </c>
      <c r="K36" s="680">
        <v>37.599510104102876</v>
      </c>
      <c r="L36" s="680"/>
    </row>
    <row r="37" spans="1:12">
      <c r="A37" s="1079" t="s">
        <v>640</v>
      </c>
      <c r="B37" s="1079"/>
      <c r="C37" s="1079"/>
      <c r="D37" s="1079"/>
      <c r="E37" s="1079"/>
      <c r="F37" s="1079"/>
      <c r="G37" s="679">
        <v>3</v>
      </c>
      <c r="H37" s="680">
        <v>0.85134250163719716</v>
      </c>
      <c r="I37" s="680">
        <v>1.0081915563957151</v>
      </c>
      <c r="J37" s="680">
        <v>0.88161209068010071</v>
      </c>
      <c r="K37" s="680">
        <v>1.1635027556644213</v>
      </c>
      <c r="L37" s="680"/>
    </row>
    <row r="38" spans="1:12">
      <c r="A38" s="662" t="s">
        <v>540</v>
      </c>
      <c r="B38" s="663"/>
      <c r="C38" s="663"/>
      <c r="D38" s="663"/>
      <c r="E38" s="663"/>
      <c r="F38" s="663"/>
      <c r="G38" s="664"/>
      <c r="H38" s="677"/>
      <c r="I38" s="677"/>
      <c r="J38" s="677"/>
      <c r="K38" s="677"/>
      <c r="L38" s="678"/>
    </row>
    <row r="39" spans="1:12">
      <c r="A39" s="1079" t="s">
        <v>638</v>
      </c>
      <c r="B39" s="1079"/>
      <c r="C39" s="1079"/>
      <c r="D39" s="1079"/>
      <c r="E39" s="1079"/>
      <c r="F39" s="1079"/>
      <c r="G39" s="679">
        <v>1</v>
      </c>
      <c r="H39" s="680">
        <v>4.3222003929273081</v>
      </c>
      <c r="I39" s="680">
        <v>4.1587901701323249</v>
      </c>
      <c r="J39" s="680">
        <v>4.3450881612090679</v>
      </c>
      <c r="K39" s="680">
        <v>4.2865890998162888</v>
      </c>
      <c r="L39" s="680"/>
    </row>
    <row r="40" spans="1:12">
      <c r="A40" s="1079" t="s">
        <v>639</v>
      </c>
      <c r="B40" s="1079"/>
      <c r="C40" s="1079"/>
      <c r="D40" s="1079"/>
      <c r="E40" s="1079"/>
      <c r="F40" s="1079"/>
      <c r="G40" s="679">
        <v>2</v>
      </c>
      <c r="H40" s="680">
        <v>2.6850032743942371</v>
      </c>
      <c r="I40" s="680">
        <v>2.3314429741650913</v>
      </c>
      <c r="J40" s="680">
        <v>2.2670025188916876</v>
      </c>
      <c r="K40" s="680">
        <v>2.1432945499081444</v>
      </c>
      <c r="L40" s="680"/>
    </row>
    <row r="41" spans="1:12">
      <c r="A41" s="1079" t="s">
        <v>640</v>
      </c>
      <c r="B41" s="1079"/>
      <c r="C41" s="1079"/>
      <c r="D41" s="1079"/>
      <c r="E41" s="1079"/>
      <c r="F41" s="1079"/>
      <c r="G41" s="679">
        <v>3</v>
      </c>
      <c r="H41" s="680">
        <v>6.548788474132286E-2</v>
      </c>
      <c r="I41" s="680">
        <v>0.12602394454946439</v>
      </c>
      <c r="J41" s="680">
        <v>0.12594458438287154</v>
      </c>
      <c r="K41" s="680">
        <v>0.1224739742804654</v>
      </c>
      <c r="L41" s="680"/>
    </row>
    <row r="42" spans="1:12">
      <c r="A42" s="662" t="s">
        <v>539</v>
      </c>
      <c r="B42" s="663"/>
      <c r="C42" s="663"/>
      <c r="D42" s="663"/>
      <c r="E42" s="663"/>
      <c r="F42" s="663"/>
      <c r="G42" s="664"/>
      <c r="H42" s="677"/>
      <c r="I42" s="677"/>
      <c r="J42" s="677"/>
      <c r="K42" s="677"/>
      <c r="L42" s="678"/>
    </row>
    <row r="43" spans="1:12">
      <c r="A43" s="1079" t="s">
        <v>638</v>
      </c>
      <c r="B43" s="1079"/>
      <c r="C43" s="1079"/>
      <c r="D43" s="1079"/>
      <c r="E43" s="1079"/>
      <c r="F43" s="1079"/>
      <c r="G43" s="679">
        <v>1</v>
      </c>
      <c r="H43" s="680">
        <v>4.3222003929273081</v>
      </c>
      <c r="I43" s="680">
        <v>4.2218021424070571</v>
      </c>
      <c r="J43" s="680">
        <v>3.9672544080604535</v>
      </c>
      <c r="K43" s="680">
        <v>4.0416411512553578</v>
      </c>
      <c r="L43" s="680"/>
    </row>
    <row r="44" spans="1:12">
      <c r="A44" s="1079" t="s">
        <v>639</v>
      </c>
      <c r="B44" s="1079"/>
      <c r="C44" s="1079"/>
      <c r="D44" s="1079"/>
      <c r="E44" s="1079"/>
      <c r="F44" s="1079"/>
      <c r="G44" s="679">
        <v>2</v>
      </c>
      <c r="H44" s="680">
        <v>2.0956123117223315</v>
      </c>
      <c r="I44" s="680">
        <v>2.0163831127914302</v>
      </c>
      <c r="J44" s="680">
        <v>2.2670025188916876</v>
      </c>
      <c r="K44" s="680">
        <v>2.1432945499081444</v>
      </c>
      <c r="L44" s="680"/>
    </row>
    <row r="45" spans="1:12">
      <c r="A45" s="1079" t="s">
        <v>640</v>
      </c>
      <c r="B45" s="1079"/>
      <c r="C45" s="1079"/>
      <c r="D45" s="1079"/>
      <c r="E45" s="1079"/>
      <c r="F45" s="1079"/>
      <c r="G45" s="679">
        <v>3</v>
      </c>
      <c r="H45" s="680">
        <v>6.548788474132286E-2</v>
      </c>
      <c r="I45" s="680">
        <v>0</v>
      </c>
      <c r="J45" s="680">
        <v>0</v>
      </c>
      <c r="K45" s="680">
        <v>0</v>
      </c>
      <c r="L45" s="680"/>
    </row>
    <row r="46" spans="1:12">
      <c r="A46" s="662" t="s">
        <v>529</v>
      </c>
      <c r="B46" s="663"/>
      <c r="C46" s="663"/>
      <c r="D46" s="663"/>
      <c r="E46" s="663"/>
      <c r="F46" s="663"/>
      <c r="G46" s="664"/>
      <c r="H46" s="677"/>
      <c r="I46" s="677"/>
      <c r="J46" s="677"/>
      <c r="K46" s="677"/>
      <c r="L46" s="678"/>
    </row>
    <row r="47" spans="1:12">
      <c r="A47" s="1079" t="s">
        <v>638</v>
      </c>
      <c r="B47" s="1079"/>
      <c r="C47" s="1079"/>
      <c r="D47" s="1079"/>
      <c r="E47" s="1079"/>
      <c r="F47" s="1079"/>
      <c r="G47" s="679">
        <v>1</v>
      </c>
      <c r="H47" s="680">
        <v>18.336607727570399</v>
      </c>
      <c r="I47" s="680">
        <v>18.777567737870196</v>
      </c>
      <c r="J47" s="680">
        <v>18.513853904282115</v>
      </c>
      <c r="K47" s="680">
        <v>17.942437232088182</v>
      </c>
      <c r="L47" s="680"/>
    </row>
    <row r="48" spans="1:12">
      <c r="A48" s="1079" t="s">
        <v>639</v>
      </c>
      <c r="B48" s="1079"/>
      <c r="C48" s="1079"/>
      <c r="D48" s="1079"/>
      <c r="E48" s="1079"/>
      <c r="F48" s="1079"/>
      <c r="G48" s="679">
        <v>2</v>
      </c>
      <c r="H48" s="680">
        <v>10.870988867059594</v>
      </c>
      <c r="I48" s="680">
        <v>9.8298676748582228</v>
      </c>
      <c r="J48" s="680">
        <v>10.075566750629722</v>
      </c>
      <c r="K48" s="680">
        <v>10.349050826699326</v>
      </c>
      <c r="L48" s="680"/>
    </row>
    <row r="49" spans="1:12">
      <c r="A49" s="1079" t="s">
        <v>640</v>
      </c>
      <c r="B49" s="1079"/>
      <c r="C49" s="1079"/>
      <c r="D49" s="1079"/>
      <c r="E49" s="1079"/>
      <c r="F49" s="1079"/>
      <c r="G49" s="679">
        <v>3</v>
      </c>
      <c r="H49" s="680">
        <v>0</v>
      </c>
      <c r="I49" s="680">
        <v>0</v>
      </c>
      <c r="J49" s="680">
        <v>6.2972292191435769E-2</v>
      </c>
      <c r="K49" s="680">
        <v>0.1224739742804654</v>
      </c>
      <c r="L49" s="680"/>
    </row>
    <row r="50" spans="1:12">
      <c r="A50" s="662" t="s">
        <v>583</v>
      </c>
      <c r="B50" s="663"/>
      <c r="C50" s="663"/>
      <c r="D50" s="663"/>
      <c r="E50" s="663"/>
      <c r="F50" s="663"/>
      <c r="G50" s="664"/>
      <c r="H50" s="677"/>
      <c r="I50" s="677"/>
      <c r="J50" s="677"/>
      <c r="K50" s="677"/>
      <c r="L50" s="678"/>
    </row>
    <row r="51" spans="1:12">
      <c r="A51" s="1079" t="s">
        <v>638</v>
      </c>
      <c r="B51" s="1079"/>
      <c r="C51" s="1079"/>
      <c r="D51" s="1079"/>
      <c r="E51" s="1079"/>
      <c r="F51" s="1079"/>
      <c r="G51" s="679">
        <v>1</v>
      </c>
      <c r="H51" s="680">
        <v>2.6850032743942371</v>
      </c>
      <c r="I51" s="680">
        <v>2.9615626969124134</v>
      </c>
      <c r="J51" s="680">
        <v>2.770780856423174</v>
      </c>
      <c r="K51" s="680">
        <v>2.694427434170239</v>
      </c>
      <c r="L51" s="680"/>
    </row>
    <row r="52" spans="1:12">
      <c r="A52" s="1079" t="s">
        <v>639</v>
      </c>
      <c r="B52" s="1079"/>
      <c r="C52" s="1079"/>
      <c r="D52" s="1079"/>
      <c r="E52" s="1079"/>
      <c r="F52" s="1079"/>
      <c r="G52" s="679">
        <v>2</v>
      </c>
      <c r="H52" s="680">
        <v>2.4230517354289458</v>
      </c>
      <c r="I52" s="680">
        <v>1.9533711405166982</v>
      </c>
      <c r="J52" s="680">
        <v>2.1410579345088161</v>
      </c>
      <c r="K52" s="680">
        <v>2.0820575627679117</v>
      </c>
      <c r="L52" s="680"/>
    </row>
    <row r="53" spans="1:12">
      <c r="A53" s="1079" t="s">
        <v>640</v>
      </c>
      <c r="B53" s="1079"/>
      <c r="C53" s="1079"/>
      <c r="D53" s="1079"/>
      <c r="E53" s="1079"/>
      <c r="F53" s="1079"/>
      <c r="G53" s="679">
        <v>3</v>
      </c>
      <c r="H53" s="680">
        <v>6.548788474132286E-2</v>
      </c>
      <c r="I53" s="680">
        <v>6.3011972274732195E-2</v>
      </c>
      <c r="J53" s="680">
        <v>6.2972292191435769E-2</v>
      </c>
      <c r="K53" s="680">
        <v>6.12369871402327E-2</v>
      </c>
      <c r="L53" s="680"/>
    </row>
    <row r="54" spans="1:12">
      <c r="A54" s="662" t="s">
        <v>541</v>
      </c>
      <c r="B54" s="663"/>
      <c r="C54" s="663"/>
      <c r="D54" s="663"/>
      <c r="E54" s="663"/>
      <c r="F54" s="663"/>
      <c r="G54" s="664"/>
      <c r="H54" s="677"/>
      <c r="I54" s="677"/>
      <c r="J54" s="677"/>
      <c r="K54" s="677"/>
      <c r="L54" s="678"/>
    </row>
    <row r="55" spans="1:12">
      <c r="A55" s="1079" t="s">
        <v>638</v>
      </c>
      <c r="B55" s="1079"/>
      <c r="C55" s="1079"/>
      <c r="D55" s="1079"/>
      <c r="E55" s="1079"/>
      <c r="F55" s="1079"/>
      <c r="G55" s="679">
        <v>1</v>
      </c>
      <c r="H55" s="680">
        <v>8.0550098231827114</v>
      </c>
      <c r="I55" s="680">
        <v>7.8764965343415252</v>
      </c>
      <c r="J55" s="680">
        <v>8.4382871536523929</v>
      </c>
      <c r="K55" s="680">
        <v>8.2057562767911811</v>
      </c>
      <c r="L55" s="680"/>
    </row>
    <row r="56" spans="1:12">
      <c r="A56" s="1079" t="s">
        <v>639</v>
      </c>
      <c r="B56" s="1079"/>
      <c r="C56" s="1079"/>
      <c r="D56" s="1079"/>
      <c r="E56" s="1079"/>
      <c r="F56" s="1079"/>
      <c r="G56" s="679">
        <v>2</v>
      </c>
      <c r="H56" s="680">
        <v>6.5487884741322855</v>
      </c>
      <c r="I56" s="680">
        <v>6.8052930056710776</v>
      </c>
      <c r="J56" s="680">
        <v>6.1083123425692696</v>
      </c>
      <c r="K56" s="680">
        <v>5.9399877526025717</v>
      </c>
      <c r="L56" s="680"/>
    </row>
    <row r="57" spans="1:12">
      <c r="A57" s="1079" t="s">
        <v>640</v>
      </c>
      <c r="B57" s="1079"/>
      <c r="C57" s="1079"/>
      <c r="D57" s="1079"/>
      <c r="E57" s="1079"/>
      <c r="F57" s="1079"/>
      <c r="G57" s="679">
        <v>3</v>
      </c>
      <c r="H57" s="680">
        <v>0.13097576948264572</v>
      </c>
      <c r="I57" s="680">
        <v>6.3011972274732195E-2</v>
      </c>
      <c r="J57" s="680">
        <v>0.18891687657430731</v>
      </c>
      <c r="K57" s="680">
        <v>0.1224739742804654</v>
      </c>
      <c r="L57" s="680"/>
    </row>
    <row r="58" spans="1:12">
      <c r="A58" s="662" t="s">
        <v>95</v>
      </c>
      <c r="B58" s="663"/>
      <c r="C58" s="663"/>
      <c r="D58" s="663"/>
      <c r="E58" s="663"/>
      <c r="F58" s="663"/>
      <c r="G58" s="664"/>
      <c r="H58" s="677"/>
      <c r="I58" s="677"/>
      <c r="J58" s="677"/>
      <c r="K58" s="677"/>
      <c r="L58" s="678"/>
    </row>
    <row r="59" spans="1:12">
      <c r="A59" s="1079" t="s">
        <v>638</v>
      </c>
      <c r="B59" s="1079"/>
      <c r="C59" s="1079"/>
      <c r="D59" s="1079"/>
      <c r="E59" s="1079"/>
      <c r="F59" s="1079"/>
      <c r="G59" s="679">
        <v>1</v>
      </c>
      <c r="H59" s="680">
        <v>11.198428290766207</v>
      </c>
      <c r="I59" s="680">
        <v>11.846250787649653</v>
      </c>
      <c r="J59" s="680">
        <v>11.712846347607053</v>
      </c>
      <c r="K59" s="680">
        <v>11.635027556644213</v>
      </c>
      <c r="L59" s="680"/>
    </row>
    <row r="60" spans="1:12">
      <c r="A60" s="1079" t="s">
        <v>639</v>
      </c>
      <c r="B60" s="1079"/>
      <c r="C60" s="1079"/>
      <c r="D60" s="1079"/>
      <c r="E60" s="1079"/>
      <c r="F60" s="1079"/>
      <c r="G60" s="679">
        <v>2</v>
      </c>
      <c r="H60" s="680">
        <v>5.5664702030124431</v>
      </c>
      <c r="I60" s="680">
        <v>5.3560176433522368</v>
      </c>
      <c r="J60" s="680">
        <v>5.9823677581863981</v>
      </c>
      <c r="K60" s="680">
        <v>6.1849357011635027</v>
      </c>
      <c r="L60" s="680"/>
    </row>
    <row r="61" spans="1:12">
      <c r="A61" s="1079" t="s">
        <v>640</v>
      </c>
      <c r="B61" s="1079"/>
      <c r="C61" s="1079"/>
      <c r="D61" s="1079"/>
      <c r="E61" s="1079"/>
      <c r="F61" s="1079"/>
      <c r="G61" s="679">
        <v>3</v>
      </c>
      <c r="H61" s="680">
        <v>0.45841519318926</v>
      </c>
      <c r="I61" s="680">
        <v>0.56710775047258977</v>
      </c>
      <c r="J61" s="680">
        <v>0.25188916876574308</v>
      </c>
      <c r="K61" s="680">
        <v>0.55113288426209428</v>
      </c>
      <c r="L61" s="680"/>
    </row>
    <row r="62" spans="1:12">
      <c r="A62" s="662" t="s">
        <v>543</v>
      </c>
      <c r="B62" s="663"/>
      <c r="C62" s="663"/>
      <c r="D62" s="663"/>
      <c r="E62" s="663"/>
      <c r="F62" s="663"/>
      <c r="G62" s="664"/>
      <c r="H62" s="677"/>
      <c r="I62" s="677"/>
      <c r="J62" s="677"/>
      <c r="K62" s="677"/>
      <c r="L62" s="678"/>
    </row>
    <row r="63" spans="1:12">
      <c r="A63" s="1079" t="s">
        <v>638</v>
      </c>
      <c r="B63" s="1079"/>
      <c r="C63" s="1079"/>
      <c r="D63" s="1079"/>
      <c r="E63" s="1079"/>
      <c r="F63" s="1079"/>
      <c r="G63" s="679">
        <v>1</v>
      </c>
      <c r="H63" s="680">
        <v>1.3097576948264571</v>
      </c>
      <c r="I63" s="680">
        <v>1.260239445494644</v>
      </c>
      <c r="J63" s="680">
        <v>1.4483627204030227</v>
      </c>
      <c r="K63" s="680">
        <v>1.408450704225352</v>
      </c>
      <c r="L63" s="680"/>
    </row>
    <row r="64" spans="1:12">
      <c r="A64" s="1079" t="s">
        <v>639</v>
      </c>
      <c r="B64" s="1079"/>
      <c r="C64" s="1079"/>
      <c r="D64" s="1079"/>
      <c r="E64" s="1079"/>
      <c r="F64" s="1079"/>
      <c r="G64" s="679">
        <v>2</v>
      </c>
      <c r="H64" s="680">
        <v>0.98231827111984282</v>
      </c>
      <c r="I64" s="680">
        <v>1.0081915563957151</v>
      </c>
      <c r="J64" s="680">
        <v>0.81863979848866497</v>
      </c>
      <c r="K64" s="680">
        <v>0.91855480710349047</v>
      </c>
      <c r="L64" s="680"/>
    </row>
    <row r="65" spans="1:12">
      <c r="A65" s="1079" t="s">
        <v>640</v>
      </c>
      <c r="B65" s="1079"/>
      <c r="C65" s="1079"/>
      <c r="D65" s="1079"/>
      <c r="E65" s="1079"/>
      <c r="F65" s="1079"/>
      <c r="G65" s="679">
        <v>3</v>
      </c>
      <c r="H65" s="680">
        <v>0</v>
      </c>
      <c r="I65" s="680">
        <v>0</v>
      </c>
      <c r="J65" s="680">
        <v>0</v>
      </c>
      <c r="K65" s="680">
        <v>0</v>
      </c>
      <c r="L65" s="680"/>
    </row>
    <row r="66" spans="1:12">
      <c r="A66" s="662" t="s">
        <v>544</v>
      </c>
      <c r="B66" s="663"/>
      <c r="C66" s="663"/>
      <c r="D66" s="663"/>
      <c r="E66" s="663"/>
      <c r="F66" s="663"/>
      <c r="G66" s="664"/>
      <c r="H66" s="677"/>
      <c r="I66" s="677"/>
      <c r="J66" s="677"/>
      <c r="K66" s="677"/>
      <c r="L66" s="678"/>
    </row>
    <row r="67" spans="1:12">
      <c r="A67" s="1079" t="s">
        <v>638</v>
      </c>
      <c r="B67" s="1079"/>
      <c r="C67" s="1079"/>
      <c r="D67" s="1079"/>
      <c r="E67" s="1079"/>
      <c r="F67" s="1079"/>
      <c r="G67" s="679">
        <v>1</v>
      </c>
      <c r="H67" s="680">
        <v>5.0425671250818596</v>
      </c>
      <c r="I67" s="680">
        <v>5.2930056710775046</v>
      </c>
      <c r="J67" s="680">
        <v>5.4156171284634764</v>
      </c>
      <c r="K67" s="680">
        <v>5.0826699326393143</v>
      </c>
      <c r="L67" s="680"/>
    </row>
    <row r="68" spans="1:12">
      <c r="A68" s="1079" t="s">
        <v>639</v>
      </c>
      <c r="B68" s="1079"/>
      <c r="C68" s="1079"/>
      <c r="D68" s="1079"/>
      <c r="E68" s="1079"/>
      <c r="F68" s="1079"/>
      <c r="G68" s="679">
        <v>2</v>
      </c>
      <c r="H68" s="680">
        <v>4.1912246234446631</v>
      </c>
      <c r="I68" s="680">
        <v>3.7807183364839321</v>
      </c>
      <c r="J68" s="680">
        <v>3.4005037783375314</v>
      </c>
      <c r="K68" s="680">
        <v>3.7966932026944273</v>
      </c>
      <c r="L68" s="680"/>
    </row>
    <row r="69" spans="1:12">
      <c r="A69" s="1079" t="s">
        <v>640</v>
      </c>
      <c r="B69" s="1079"/>
      <c r="C69" s="1079"/>
      <c r="D69" s="1079"/>
      <c r="E69" s="1079"/>
      <c r="F69" s="1079"/>
      <c r="G69" s="679">
        <v>3</v>
      </c>
      <c r="H69" s="680">
        <v>0</v>
      </c>
      <c r="I69" s="680">
        <v>0</v>
      </c>
      <c r="J69" s="680">
        <v>0.12594458438287154</v>
      </c>
      <c r="K69" s="680">
        <v>6.12369871402327E-2</v>
      </c>
      <c r="L69" s="680"/>
    </row>
    <row r="70" spans="1:12">
      <c r="A70" s="662" t="s">
        <v>545</v>
      </c>
      <c r="B70" s="663"/>
      <c r="C70" s="663"/>
      <c r="D70" s="663"/>
      <c r="E70" s="663"/>
      <c r="F70" s="663"/>
      <c r="G70" s="664"/>
      <c r="H70" s="677"/>
      <c r="I70" s="677"/>
      <c r="J70" s="677"/>
      <c r="K70" s="677"/>
      <c r="L70" s="678"/>
    </row>
    <row r="71" spans="1:12">
      <c r="A71" s="1079" t="s">
        <v>638</v>
      </c>
      <c r="B71" s="1079"/>
      <c r="C71" s="1079"/>
      <c r="D71" s="1079"/>
      <c r="E71" s="1079"/>
      <c r="F71" s="1079"/>
      <c r="G71" s="679">
        <v>1</v>
      </c>
      <c r="H71" s="680">
        <v>4.9770792403405366</v>
      </c>
      <c r="I71" s="680">
        <v>5.7971014492753623</v>
      </c>
      <c r="J71" s="680">
        <v>5.7934508816120909</v>
      </c>
      <c r="K71" s="680">
        <v>5.2663808940600125</v>
      </c>
      <c r="L71" s="680"/>
    </row>
    <row r="72" spans="1:12">
      <c r="A72" s="1079" t="s">
        <v>639</v>
      </c>
      <c r="B72" s="1079"/>
      <c r="C72" s="1079"/>
      <c r="D72" s="1079"/>
      <c r="E72" s="1079"/>
      <c r="F72" s="1079"/>
      <c r="G72" s="679">
        <v>2</v>
      </c>
      <c r="H72" s="680">
        <v>3.2743942370661427</v>
      </c>
      <c r="I72" s="680">
        <v>3.2136105860113422</v>
      </c>
      <c r="J72" s="680">
        <v>2.8337531486146097</v>
      </c>
      <c r="K72" s="680">
        <v>3.8579301898346601</v>
      </c>
      <c r="L72" s="680"/>
    </row>
    <row r="73" spans="1:12">
      <c r="A73" s="1079" t="s">
        <v>640</v>
      </c>
      <c r="B73" s="1079"/>
      <c r="C73" s="1079"/>
      <c r="D73" s="1079"/>
      <c r="E73" s="1079"/>
      <c r="F73" s="1079"/>
      <c r="G73" s="679">
        <v>3</v>
      </c>
      <c r="H73" s="680">
        <v>6.548788474132286E-2</v>
      </c>
      <c r="I73" s="680">
        <v>0.1890359168241966</v>
      </c>
      <c r="J73" s="680">
        <v>6.2972292191435769E-2</v>
      </c>
      <c r="K73" s="680">
        <v>0.1224739742804654</v>
      </c>
      <c r="L73" s="680"/>
    </row>
    <row r="74" spans="1:12">
      <c r="A74" s="662" t="s">
        <v>582</v>
      </c>
      <c r="B74" s="663"/>
      <c r="C74" s="663"/>
      <c r="D74" s="663"/>
      <c r="E74" s="663"/>
      <c r="F74" s="663"/>
      <c r="G74" s="664"/>
      <c r="H74" s="677"/>
      <c r="I74" s="677"/>
      <c r="J74" s="677"/>
      <c r="K74" s="677"/>
      <c r="L74" s="678"/>
    </row>
    <row r="75" spans="1:12">
      <c r="A75" s="1079" t="s">
        <v>638</v>
      </c>
      <c r="B75" s="1079"/>
      <c r="C75" s="1079"/>
      <c r="D75" s="1079"/>
      <c r="E75" s="1079"/>
      <c r="F75" s="1079"/>
      <c r="G75" s="679">
        <v>1</v>
      </c>
      <c r="H75" s="680">
        <v>0.13097576948264572</v>
      </c>
      <c r="I75" s="680">
        <v>0.12602394454946439</v>
      </c>
      <c r="J75" s="680">
        <v>0.12594458438287154</v>
      </c>
      <c r="K75" s="680">
        <v>0.1224739742804654</v>
      </c>
      <c r="L75" s="680"/>
    </row>
    <row r="76" spans="1:12">
      <c r="A76" s="1079" t="s">
        <v>639</v>
      </c>
      <c r="B76" s="1079"/>
      <c r="C76" s="1079"/>
      <c r="D76" s="1079"/>
      <c r="E76" s="1079"/>
      <c r="F76" s="1079"/>
      <c r="G76" s="679">
        <v>2</v>
      </c>
      <c r="H76" s="680">
        <v>0</v>
      </c>
      <c r="I76" s="680">
        <v>0</v>
      </c>
      <c r="J76" s="680">
        <v>0</v>
      </c>
      <c r="K76" s="680">
        <v>0</v>
      </c>
      <c r="L76" s="680"/>
    </row>
    <row r="77" spans="1:12">
      <c r="A77" s="1079" t="s">
        <v>640</v>
      </c>
      <c r="B77" s="1079"/>
      <c r="C77" s="1079"/>
      <c r="D77" s="1079"/>
      <c r="E77" s="1079"/>
      <c r="F77" s="1079"/>
      <c r="G77" s="679">
        <v>3</v>
      </c>
      <c r="H77" s="680">
        <v>0</v>
      </c>
      <c r="I77" s="680">
        <v>0</v>
      </c>
      <c r="J77" s="680">
        <v>0</v>
      </c>
      <c r="K77" s="680">
        <v>0</v>
      </c>
      <c r="L77" s="680"/>
    </row>
    <row r="78" spans="1:12">
      <c r="A78" s="662" t="s">
        <v>232</v>
      </c>
      <c r="B78" s="663"/>
      <c r="C78" s="663"/>
      <c r="D78" s="663"/>
      <c r="E78" s="663"/>
      <c r="F78" s="663"/>
      <c r="G78" s="664"/>
      <c r="H78" s="677"/>
      <c r="I78" s="677"/>
      <c r="J78" s="677"/>
      <c r="K78" s="677"/>
      <c r="L78" s="678"/>
    </row>
    <row r="79" spans="1:12">
      <c r="A79" s="1079" t="s">
        <v>638</v>
      </c>
      <c r="B79" s="1079"/>
      <c r="C79" s="1079"/>
      <c r="D79" s="1079"/>
      <c r="E79" s="1079"/>
      <c r="F79" s="1079"/>
      <c r="G79" s="679">
        <v>1</v>
      </c>
      <c r="H79" s="680">
        <v>0</v>
      </c>
      <c r="I79" s="680">
        <v>0.25204788909892878</v>
      </c>
      <c r="J79" s="680">
        <v>0.31486146095717882</v>
      </c>
      <c r="K79" s="680">
        <v>0.55113288426209428</v>
      </c>
      <c r="L79" s="680"/>
    </row>
    <row r="80" spans="1:12">
      <c r="A80" s="1079" t="s">
        <v>639</v>
      </c>
      <c r="B80" s="1079"/>
      <c r="C80" s="1079"/>
      <c r="D80" s="1079"/>
      <c r="E80" s="1079"/>
      <c r="F80" s="1079"/>
      <c r="G80" s="679">
        <v>2</v>
      </c>
      <c r="H80" s="680">
        <v>0.13097576948264572</v>
      </c>
      <c r="I80" s="680">
        <v>0.12602394454946439</v>
      </c>
      <c r="J80" s="680">
        <v>0.37783375314861462</v>
      </c>
      <c r="K80" s="680">
        <v>0.18371096142069809</v>
      </c>
      <c r="L80" s="680"/>
    </row>
    <row r="81" spans="1:12">
      <c r="A81" s="1079" t="s">
        <v>640</v>
      </c>
      <c r="B81" s="1079"/>
      <c r="C81" s="1079"/>
      <c r="D81" s="1079"/>
      <c r="E81" s="1079"/>
      <c r="F81" s="1079"/>
      <c r="G81" s="679">
        <v>3</v>
      </c>
      <c r="H81" s="680">
        <v>0</v>
      </c>
      <c r="I81" s="680">
        <v>0</v>
      </c>
      <c r="J81" s="680">
        <v>0</v>
      </c>
      <c r="K81" s="680">
        <v>0</v>
      </c>
      <c r="L81" s="680"/>
    </row>
    <row r="82" spans="1:12">
      <c r="A82" s="659"/>
      <c r="B82" s="660"/>
      <c r="C82" s="660"/>
      <c r="D82" s="660"/>
      <c r="E82" s="660"/>
      <c r="F82" s="661"/>
      <c r="G82" s="681"/>
      <c r="H82" s="682"/>
      <c r="I82" s="682"/>
      <c r="J82" s="682"/>
      <c r="K82" s="682"/>
      <c r="L82" s="682"/>
    </row>
    <row r="83" spans="1:12">
      <c r="A83" s="1080" t="s">
        <v>86</v>
      </c>
      <c r="B83" s="1081"/>
      <c r="C83" s="1081"/>
      <c r="D83" s="1081"/>
      <c r="E83" s="1081"/>
      <c r="F83" s="1082"/>
      <c r="G83" s="683"/>
      <c r="H83" s="684"/>
      <c r="I83" s="684"/>
      <c r="J83" s="684"/>
      <c r="K83" s="684"/>
      <c r="L83" s="684"/>
    </row>
    <row r="84" spans="1:12">
      <c r="A84" s="1078" t="s">
        <v>638</v>
      </c>
      <c r="B84" s="1078"/>
      <c r="C84" s="1078"/>
      <c r="D84" s="1078"/>
      <c r="E84" s="1078"/>
      <c r="F84" s="1078"/>
      <c r="G84" s="685">
        <v>1</v>
      </c>
      <c r="H84" s="686">
        <v>60.379829731499676</v>
      </c>
      <c r="I84" s="686">
        <v>62.570888468809073</v>
      </c>
      <c r="J84" s="686">
        <v>62.846347607052898</v>
      </c>
      <c r="K84" s="686">
        <v>61.236987140232699</v>
      </c>
      <c r="L84" s="686"/>
    </row>
    <row r="85" spans="1:12">
      <c r="A85" s="1078" t="s">
        <v>639</v>
      </c>
      <c r="B85" s="1078"/>
      <c r="C85" s="1078"/>
      <c r="D85" s="1078"/>
      <c r="E85" s="1078"/>
      <c r="F85" s="1078"/>
      <c r="G85" s="685">
        <v>2</v>
      </c>
      <c r="H85" s="686">
        <v>38.768827766863133</v>
      </c>
      <c r="I85" s="686">
        <v>36.420919974795211</v>
      </c>
      <c r="J85" s="686">
        <v>36.272040302267001</v>
      </c>
      <c r="K85" s="686">
        <v>37.599510104102876</v>
      </c>
      <c r="L85" s="686"/>
    </row>
    <row r="86" spans="1:12">
      <c r="A86" s="1078" t="s">
        <v>640</v>
      </c>
      <c r="B86" s="1078"/>
      <c r="C86" s="1078"/>
      <c r="D86" s="1078"/>
      <c r="E86" s="1078"/>
      <c r="F86" s="1078"/>
      <c r="G86" s="685">
        <v>3</v>
      </c>
      <c r="H86" s="686">
        <v>0.85134250163719716</v>
      </c>
      <c r="I86" s="686">
        <v>1.0081915563957151</v>
      </c>
      <c r="J86" s="686">
        <v>0.88161209068010071</v>
      </c>
      <c r="K86" s="686">
        <v>1.1635027556644213</v>
      </c>
      <c r="L86" s="686"/>
    </row>
    <row r="87" spans="1:12">
      <c r="A87" s="1077" t="s">
        <v>87</v>
      </c>
      <c r="B87" s="1077"/>
      <c r="C87" s="1077"/>
      <c r="D87" s="1077"/>
      <c r="E87" s="1077"/>
      <c r="F87" s="1077"/>
      <c r="G87" s="687"/>
      <c r="H87" s="688"/>
      <c r="I87" s="688"/>
      <c r="J87" s="688"/>
      <c r="K87" s="688"/>
      <c r="L87" s="688"/>
    </row>
    <row r="88" spans="1:12">
      <c r="A88" s="1077"/>
      <c r="B88" s="1077"/>
      <c r="C88" s="1077"/>
      <c r="D88" s="1077"/>
      <c r="E88" s="1077"/>
      <c r="F88" s="1077"/>
      <c r="G88" s="685"/>
      <c r="H88" s="688">
        <v>100</v>
      </c>
      <c r="I88" s="688">
        <v>100</v>
      </c>
      <c r="J88" s="688">
        <v>100</v>
      </c>
      <c r="K88" s="688">
        <v>100</v>
      </c>
      <c r="L88" s="688"/>
    </row>
  </sheetData>
  <mergeCells count="82">
    <mergeCell ref="A5:F5"/>
    <mergeCell ref="G5:K5"/>
    <mergeCell ref="A6:F6"/>
    <mergeCell ref="G6:K6"/>
    <mergeCell ref="K1:L1"/>
    <mergeCell ref="A3:F3"/>
    <mergeCell ref="G3:K3"/>
    <mergeCell ref="A4:F4"/>
    <mergeCell ref="G4:K4"/>
    <mergeCell ref="A11:K11"/>
    <mergeCell ref="A12:K12"/>
    <mergeCell ref="A13:K13"/>
    <mergeCell ref="A14:K14"/>
    <mergeCell ref="A7:K7"/>
    <mergeCell ref="A8:K8"/>
    <mergeCell ref="A9:K9"/>
    <mergeCell ref="A10:K10"/>
    <mergeCell ref="A19:K19"/>
    <mergeCell ref="A20:K20"/>
    <mergeCell ref="A21:K21"/>
    <mergeCell ref="A22:K22"/>
    <mergeCell ref="A15:K15"/>
    <mergeCell ref="A16:K16"/>
    <mergeCell ref="A17:K17"/>
    <mergeCell ref="A18:K18"/>
    <mergeCell ref="A25:G25"/>
    <mergeCell ref="H25:K25"/>
    <mergeCell ref="A26:G26"/>
    <mergeCell ref="H26:K26"/>
    <mergeCell ref="A23:G23"/>
    <mergeCell ref="H23:K23"/>
    <mergeCell ref="A24:G24"/>
    <mergeCell ref="H24:K24"/>
    <mergeCell ref="C30:K30"/>
    <mergeCell ref="A32:F33"/>
    <mergeCell ref="G32:G33"/>
    <mergeCell ref="A35:F35"/>
    <mergeCell ref="A27:G27"/>
    <mergeCell ref="H27:K27"/>
    <mergeCell ref="A28:G28"/>
    <mergeCell ref="H28:K28"/>
    <mergeCell ref="A41:F41"/>
    <mergeCell ref="A43:F43"/>
    <mergeCell ref="A44:F44"/>
    <mergeCell ref="A45:F45"/>
    <mergeCell ref="A36:F36"/>
    <mergeCell ref="A37:F37"/>
    <mergeCell ref="A39:F39"/>
    <mergeCell ref="A40:F40"/>
    <mergeCell ref="A52:F52"/>
    <mergeCell ref="A53:F53"/>
    <mergeCell ref="A55:F55"/>
    <mergeCell ref="A56:F56"/>
    <mergeCell ref="A47:F47"/>
    <mergeCell ref="A48:F48"/>
    <mergeCell ref="A49:F49"/>
    <mergeCell ref="A51:F51"/>
    <mergeCell ref="A63:F63"/>
    <mergeCell ref="A64:F64"/>
    <mergeCell ref="A65:F65"/>
    <mergeCell ref="A67:F67"/>
    <mergeCell ref="A57:F57"/>
    <mergeCell ref="A59:F59"/>
    <mergeCell ref="A60:F60"/>
    <mergeCell ref="A61:F61"/>
    <mergeCell ref="A73:F73"/>
    <mergeCell ref="A75:F75"/>
    <mergeCell ref="A76:F76"/>
    <mergeCell ref="A77:F77"/>
    <mergeCell ref="A68:F68"/>
    <mergeCell ref="A69:F69"/>
    <mergeCell ref="A71:F71"/>
    <mergeCell ref="A72:F72"/>
    <mergeCell ref="A88:F88"/>
    <mergeCell ref="A84:F84"/>
    <mergeCell ref="A85:F85"/>
    <mergeCell ref="A86:F86"/>
    <mergeCell ref="A87:F87"/>
    <mergeCell ref="A79:F79"/>
    <mergeCell ref="A80:F80"/>
    <mergeCell ref="A81:F81"/>
    <mergeCell ref="A83:F83"/>
  </mergeCells>
  <phoneticPr fontId="46" type="noConversion"/>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1"/>
  </sheetPr>
  <dimension ref="A1:M88"/>
  <sheetViews>
    <sheetView workbookViewId="0">
      <selection activeCell="F30" sqref="F30"/>
    </sheetView>
  </sheetViews>
  <sheetFormatPr defaultRowHeight="13.2"/>
  <sheetData>
    <row r="1" spans="1:13" ht="15.6">
      <c r="A1" s="704"/>
      <c r="B1" s="704"/>
      <c r="C1" s="704"/>
      <c r="D1" s="705"/>
      <c r="E1" s="704"/>
      <c r="F1" s="704"/>
      <c r="G1" s="704"/>
      <c r="H1" s="704"/>
      <c r="I1" s="704"/>
      <c r="J1" s="704"/>
      <c r="K1" s="1113" t="s">
        <v>315</v>
      </c>
      <c r="L1" s="1113"/>
      <c r="M1" s="707"/>
    </row>
    <row r="2" spans="1:13" ht="15.6">
      <c r="A2" s="704"/>
      <c r="B2" s="704"/>
      <c r="C2" s="704"/>
      <c r="D2" s="705"/>
      <c r="E2" s="704"/>
      <c r="F2" s="704"/>
      <c r="G2" s="704"/>
      <c r="H2" s="704"/>
      <c r="I2" s="704"/>
      <c r="J2" s="704"/>
      <c r="K2" s="706"/>
      <c r="L2" s="706"/>
      <c r="M2" s="707"/>
    </row>
    <row r="3" spans="1:13">
      <c r="A3" s="1123" t="s">
        <v>75</v>
      </c>
      <c r="B3" s="1124"/>
      <c r="C3" s="1124"/>
      <c r="D3" s="1124"/>
      <c r="E3" s="1124"/>
      <c r="F3" s="1125"/>
      <c r="G3" s="1126" t="s">
        <v>643</v>
      </c>
      <c r="H3" s="1127"/>
      <c r="I3" s="1127"/>
      <c r="J3" s="1127"/>
      <c r="K3" s="1128"/>
      <c r="L3" s="704"/>
      <c r="M3" s="704"/>
    </row>
    <row r="4" spans="1:13">
      <c r="A4" s="1114" t="s">
        <v>76</v>
      </c>
      <c r="B4" s="1115"/>
      <c r="C4" s="1115"/>
      <c r="D4" s="1115"/>
      <c r="E4" s="1115"/>
      <c r="F4" s="1116"/>
      <c r="G4" s="1117">
        <v>2009</v>
      </c>
      <c r="H4" s="1118"/>
      <c r="I4" s="1118"/>
      <c r="J4" s="1118"/>
      <c r="K4" s="1119"/>
      <c r="L4" s="704"/>
      <c r="M4" s="704"/>
    </row>
    <row r="5" spans="1:13">
      <c r="A5" s="1114" t="s">
        <v>77</v>
      </c>
      <c r="B5" s="1115"/>
      <c r="C5" s="1115"/>
      <c r="D5" s="1115"/>
      <c r="E5" s="1115"/>
      <c r="F5" s="1116"/>
      <c r="G5" s="1117">
        <v>1</v>
      </c>
      <c r="H5" s="1118"/>
      <c r="I5" s="1118"/>
      <c r="J5" s="1118"/>
      <c r="K5" s="1119"/>
      <c r="L5" s="704"/>
      <c r="M5" s="704"/>
    </row>
    <row r="6" spans="1:13">
      <c r="A6" s="1114" t="s">
        <v>78</v>
      </c>
      <c r="B6" s="1115"/>
      <c r="C6" s="1115"/>
      <c r="D6" s="1115"/>
      <c r="E6" s="1115"/>
      <c r="F6" s="1116"/>
      <c r="G6" s="1117" t="s">
        <v>94</v>
      </c>
      <c r="H6" s="1118"/>
      <c r="I6" s="1118"/>
      <c r="J6" s="1118"/>
      <c r="K6" s="1119"/>
      <c r="L6" s="704"/>
      <c r="M6" s="704"/>
    </row>
    <row r="7" spans="1:13">
      <c r="A7" s="1120" t="s">
        <v>587</v>
      </c>
      <c r="B7" s="1121"/>
      <c r="C7" s="1121"/>
      <c r="D7" s="1121"/>
      <c r="E7" s="1121"/>
      <c r="F7" s="1121"/>
      <c r="G7" s="1121"/>
      <c r="H7" s="1121"/>
      <c r="I7" s="1121"/>
      <c r="J7" s="1121"/>
      <c r="K7" s="1122"/>
      <c r="L7" s="705"/>
      <c r="M7" s="704"/>
    </row>
    <row r="8" spans="1:13">
      <c r="A8" s="1114" t="s">
        <v>540</v>
      </c>
      <c r="B8" s="1115"/>
      <c r="C8" s="1115"/>
      <c r="D8" s="1115"/>
      <c r="E8" s="1115"/>
      <c r="F8" s="1115"/>
      <c r="G8" s="1115"/>
      <c r="H8" s="1115"/>
      <c r="I8" s="1115"/>
      <c r="J8" s="1115"/>
      <c r="K8" s="1116"/>
      <c r="L8" s="705"/>
      <c r="M8" s="704"/>
    </row>
    <row r="9" spans="1:13">
      <c r="A9" s="1114" t="s">
        <v>539</v>
      </c>
      <c r="B9" s="1115"/>
      <c r="C9" s="1115"/>
      <c r="D9" s="1115"/>
      <c r="E9" s="1115"/>
      <c r="F9" s="1115"/>
      <c r="G9" s="1115"/>
      <c r="H9" s="1115"/>
      <c r="I9" s="1115"/>
      <c r="J9" s="1115"/>
      <c r="K9" s="1116"/>
      <c r="L9" s="705"/>
      <c r="M9" s="704"/>
    </row>
    <row r="10" spans="1:13">
      <c r="A10" s="1114" t="s">
        <v>541</v>
      </c>
      <c r="B10" s="1115"/>
      <c r="C10" s="1115"/>
      <c r="D10" s="1115"/>
      <c r="E10" s="1115"/>
      <c r="F10" s="1115"/>
      <c r="G10" s="1115"/>
      <c r="H10" s="1115"/>
      <c r="I10" s="1115"/>
      <c r="J10" s="1115"/>
      <c r="K10" s="1116"/>
      <c r="L10" s="705"/>
      <c r="M10" s="704"/>
    </row>
    <row r="11" spans="1:13">
      <c r="A11" s="1114" t="s">
        <v>543</v>
      </c>
      <c r="B11" s="1115"/>
      <c r="C11" s="1115"/>
      <c r="D11" s="1115"/>
      <c r="E11" s="1115"/>
      <c r="F11" s="1115"/>
      <c r="G11" s="1115"/>
      <c r="H11" s="1115"/>
      <c r="I11" s="1115"/>
      <c r="J11" s="1115"/>
      <c r="K11" s="1116"/>
      <c r="L11" s="705"/>
      <c r="M11" s="704"/>
    </row>
    <row r="12" spans="1:13">
      <c r="A12" s="1114" t="s">
        <v>544</v>
      </c>
      <c r="B12" s="1115"/>
      <c r="C12" s="1115"/>
      <c r="D12" s="1115"/>
      <c r="E12" s="1115"/>
      <c r="F12" s="1115"/>
      <c r="G12" s="1115"/>
      <c r="H12" s="1115"/>
      <c r="I12" s="1115"/>
      <c r="J12" s="1115"/>
      <c r="K12" s="1116"/>
      <c r="L12" s="705"/>
      <c r="M12" s="704"/>
    </row>
    <row r="13" spans="1:13">
      <c r="A13" s="1114" t="s">
        <v>545</v>
      </c>
      <c r="B13" s="1115"/>
      <c r="C13" s="1115"/>
      <c r="D13" s="1115"/>
      <c r="E13" s="1115"/>
      <c r="F13" s="1115"/>
      <c r="G13" s="1115"/>
      <c r="H13" s="1115"/>
      <c r="I13" s="1115"/>
      <c r="J13" s="1115"/>
      <c r="K13" s="1116"/>
      <c r="L13" s="705"/>
      <c r="M13" s="704"/>
    </row>
    <row r="14" spans="1:13">
      <c r="A14" s="1114" t="s">
        <v>529</v>
      </c>
      <c r="B14" s="1115"/>
      <c r="C14" s="1115"/>
      <c r="D14" s="1115"/>
      <c r="E14" s="1115"/>
      <c r="F14" s="1115"/>
      <c r="G14" s="1115"/>
      <c r="H14" s="1115"/>
      <c r="I14" s="1115"/>
      <c r="J14" s="1115"/>
      <c r="K14" s="1116"/>
      <c r="L14" s="705"/>
      <c r="M14" s="704"/>
    </row>
    <row r="15" spans="1:13">
      <c r="A15" s="1114" t="s">
        <v>95</v>
      </c>
      <c r="B15" s="1115"/>
      <c r="C15" s="1115"/>
      <c r="D15" s="1115"/>
      <c r="E15" s="1115"/>
      <c r="F15" s="1115"/>
      <c r="G15" s="1115"/>
      <c r="H15" s="1115"/>
      <c r="I15" s="1115"/>
      <c r="J15" s="1115"/>
      <c r="K15" s="1116"/>
      <c r="L15" s="705"/>
      <c r="M15" s="704"/>
    </row>
    <row r="16" spans="1:13">
      <c r="A16" s="1114" t="s">
        <v>582</v>
      </c>
      <c r="B16" s="1115"/>
      <c r="C16" s="1115"/>
      <c r="D16" s="1115"/>
      <c r="E16" s="1115"/>
      <c r="F16" s="1115"/>
      <c r="G16" s="1115"/>
      <c r="H16" s="1115"/>
      <c r="I16" s="1115"/>
      <c r="J16" s="1115"/>
      <c r="K16" s="1116"/>
      <c r="L16" s="705"/>
      <c r="M16" s="704"/>
    </row>
    <row r="17" spans="1:13">
      <c r="A17" s="1114" t="s">
        <v>583</v>
      </c>
      <c r="B17" s="1115"/>
      <c r="C17" s="1115"/>
      <c r="D17" s="1115"/>
      <c r="E17" s="1115"/>
      <c r="F17" s="1115"/>
      <c r="G17" s="1115"/>
      <c r="H17" s="1115"/>
      <c r="I17" s="1115"/>
      <c r="J17" s="1115"/>
      <c r="K17" s="1116"/>
      <c r="L17" s="705"/>
      <c r="M17" s="704"/>
    </row>
    <row r="18" spans="1:13">
      <c r="A18" s="1114" t="s">
        <v>232</v>
      </c>
      <c r="B18" s="1115"/>
      <c r="C18" s="1115"/>
      <c r="D18" s="1115"/>
      <c r="E18" s="1115"/>
      <c r="F18" s="1115"/>
      <c r="G18" s="1115"/>
      <c r="H18" s="1115"/>
      <c r="I18" s="1115"/>
      <c r="J18" s="1115"/>
      <c r="K18" s="1116"/>
      <c r="L18" s="705"/>
      <c r="M18" s="704"/>
    </row>
    <row r="19" spans="1:13">
      <c r="A19" s="1129" t="s">
        <v>79</v>
      </c>
      <c r="B19" s="1130"/>
      <c r="C19" s="1130"/>
      <c r="D19" s="1130"/>
      <c r="E19" s="1130"/>
      <c r="F19" s="1130"/>
      <c r="G19" s="1130"/>
      <c r="H19" s="1130"/>
      <c r="I19" s="1130"/>
      <c r="J19" s="1130"/>
      <c r="K19" s="1131"/>
      <c r="L19" s="705"/>
      <c r="M19" s="704"/>
    </row>
    <row r="20" spans="1:13">
      <c r="A20" s="1129" t="s">
        <v>80</v>
      </c>
      <c r="B20" s="1130"/>
      <c r="C20" s="1130"/>
      <c r="D20" s="1130"/>
      <c r="E20" s="1130"/>
      <c r="F20" s="1130"/>
      <c r="G20" s="1130"/>
      <c r="H20" s="1130"/>
      <c r="I20" s="1130"/>
      <c r="J20" s="1130"/>
      <c r="K20" s="1131"/>
      <c r="L20" s="705"/>
      <c r="M20" s="704"/>
    </row>
    <row r="21" spans="1:13">
      <c r="A21" s="1129" t="s">
        <v>81</v>
      </c>
      <c r="B21" s="1130"/>
      <c r="C21" s="1130"/>
      <c r="D21" s="1130"/>
      <c r="E21" s="1130"/>
      <c r="F21" s="1130"/>
      <c r="G21" s="1130"/>
      <c r="H21" s="1130"/>
      <c r="I21" s="1130"/>
      <c r="J21" s="1130"/>
      <c r="K21" s="1131"/>
      <c r="L21" s="705"/>
      <c r="M21" s="704"/>
    </row>
    <row r="22" spans="1:13">
      <c r="A22" s="1120" t="s">
        <v>591</v>
      </c>
      <c r="B22" s="1121"/>
      <c r="C22" s="1121"/>
      <c r="D22" s="1121"/>
      <c r="E22" s="1121"/>
      <c r="F22" s="1121"/>
      <c r="G22" s="1121"/>
      <c r="H22" s="1121"/>
      <c r="I22" s="1121"/>
      <c r="J22" s="1121"/>
      <c r="K22" s="1122"/>
      <c r="L22" s="705"/>
      <c r="M22" s="704"/>
    </row>
    <row r="23" spans="1:13">
      <c r="A23" s="1120" t="s">
        <v>82</v>
      </c>
      <c r="B23" s="1121"/>
      <c r="C23" s="1121"/>
      <c r="D23" s="1121"/>
      <c r="E23" s="1121"/>
      <c r="F23" s="1121"/>
      <c r="G23" s="1122"/>
      <c r="H23" s="1132" t="s">
        <v>83</v>
      </c>
      <c r="I23" s="1133"/>
      <c r="J23" s="1133"/>
      <c r="K23" s="1134"/>
      <c r="L23" s="704"/>
      <c r="M23" s="704"/>
    </row>
    <row r="24" spans="1:13">
      <c r="A24" s="1114" t="s">
        <v>96</v>
      </c>
      <c r="B24" s="1115"/>
      <c r="C24" s="1115"/>
      <c r="D24" s="1115"/>
      <c r="E24" s="1115"/>
      <c r="F24" s="1115"/>
      <c r="G24" s="1116"/>
      <c r="H24" s="1117">
        <v>1386</v>
      </c>
      <c r="I24" s="1118"/>
      <c r="J24" s="1118"/>
      <c r="K24" s="1119"/>
      <c r="L24" s="704"/>
      <c r="M24" s="704"/>
    </row>
    <row r="25" spans="1:13">
      <c r="A25" s="1114" t="s">
        <v>97</v>
      </c>
      <c r="B25" s="1115"/>
      <c r="C25" s="1115"/>
      <c r="D25" s="1115"/>
      <c r="E25" s="1115"/>
      <c r="F25" s="1115"/>
      <c r="G25" s="1116"/>
      <c r="H25" s="1117">
        <v>677061</v>
      </c>
      <c r="I25" s="1118"/>
      <c r="J25" s="1118"/>
      <c r="K25" s="1119"/>
      <c r="L25" s="704"/>
      <c r="M25" s="704"/>
    </row>
    <row r="26" spans="1:13">
      <c r="A26" s="1114" t="s">
        <v>98</v>
      </c>
      <c r="B26" s="1115"/>
      <c r="C26" s="1115"/>
      <c r="D26" s="1115"/>
      <c r="E26" s="1115"/>
      <c r="F26" s="1115"/>
      <c r="G26" s="1116"/>
      <c r="H26" s="1117">
        <v>1478687.91</v>
      </c>
      <c r="I26" s="1118"/>
      <c r="J26" s="1118"/>
      <c r="K26" s="1119"/>
      <c r="L26" s="704"/>
      <c r="M26" s="704"/>
    </row>
    <row r="27" spans="1:13">
      <c r="A27" s="1114" t="s">
        <v>316</v>
      </c>
      <c r="B27" s="1115"/>
      <c r="C27" s="1115"/>
      <c r="D27" s="1115"/>
      <c r="E27" s="1115"/>
      <c r="F27" s="1115"/>
      <c r="G27" s="1116"/>
      <c r="H27" s="1146">
        <v>1386</v>
      </c>
      <c r="I27" s="1146"/>
      <c r="J27" s="1146"/>
      <c r="K27" s="1146"/>
      <c r="L27" s="704"/>
      <c r="M27" s="704"/>
    </row>
    <row r="28" spans="1:13">
      <c r="A28" s="1114"/>
      <c r="B28" s="1115"/>
      <c r="C28" s="1115"/>
      <c r="D28" s="1115"/>
      <c r="E28" s="1115"/>
      <c r="F28" s="1115"/>
      <c r="G28" s="1116"/>
      <c r="H28" s="1146"/>
      <c r="I28" s="1146"/>
      <c r="J28" s="1146"/>
      <c r="K28" s="1146"/>
      <c r="L28" s="704"/>
      <c r="M28" s="704"/>
    </row>
    <row r="29" spans="1:13">
      <c r="A29" s="714"/>
      <c r="B29" s="714"/>
      <c r="C29" s="714"/>
      <c r="D29" s="714"/>
      <c r="E29" s="714"/>
      <c r="F29" s="714"/>
      <c r="G29" s="714"/>
      <c r="H29" s="715"/>
      <c r="I29" s="715"/>
      <c r="J29" s="715"/>
      <c r="K29" s="715"/>
      <c r="L29" s="704"/>
      <c r="M29" s="704"/>
    </row>
    <row r="30" spans="1:13">
      <c r="A30" s="704"/>
      <c r="B30" s="704"/>
      <c r="C30" s="1147" t="s">
        <v>84</v>
      </c>
      <c r="D30" s="1147"/>
      <c r="E30" s="1147"/>
      <c r="F30" s="1147"/>
      <c r="G30" s="1147"/>
      <c r="H30" s="1147"/>
      <c r="I30" s="1147"/>
      <c r="J30" s="1147"/>
      <c r="K30" s="1147"/>
      <c r="L30" s="716"/>
      <c r="M30" s="704"/>
    </row>
    <row r="31" spans="1:13">
      <c r="A31" s="704"/>
      <c r="B31" s="704"/>
      <c r="C31" s="704"/>
      <c r="D31" s="704"/>
      <c r="E31" s="704"/>
      <c r="F31" s="704"/>
      <c r="G31" s="704"/>
      <c r="H31" s="704"/>
      <c r="I31" s="704"/>
      <c r="J31" s="717"/>
      <c r="K31" s="717"/>
      <c r="L31" s="704"/>
      <c r="M31" s="704"/>
    </row>
    <row r="32" spans="1:13" ht="79.2">
      <c r="A32" s="1140" t="s">
        <v>85</v>
      </c>
      <c r="B32" s="1141"/>
      <c r="C32" s="1141"/>
      <c r="D32" s="1141"/>
      <c r="E32" s="1141"/>
      <c r="F32" s="1142"/>
      <c r="G32" s="1140" t="s">
        <v>83</v>
      </c>
      <c r="H32" s="718" t="s">
        <v>644</v>
      </c>
      <c r="I32" s="718" t="s">
        <v>645</v>
      </c>
      <c r="J32" s="719" t="s">
        <v>646</v>
      </c>
      <c r="K32" s="720" t="s">
        <v>647</v>
      </c>
      <c r="L32" s="720" t="s">
        <v>648</v>
      </c>
      <c r="M32" s="704"/>
    </row>
    <row r="33" spans="1:13">
      <c r="A33" s="1143"/>
      <c r="B33" s="1144"/>
      <c r="C33" s="1144"/>
      <c r="D33" s="1144"/>
      <c r="E33" s="1144"/>
      <c r="F33" s="1145"/>
      <c r="G33" s="1143"/>
      <c r="H33" s="721"/>
      <c r="I33" s="721"/>
      <c r="J33" s="722"/>
      <c r="K33" s="723"/>
      <c r="L33" s="723"/>
      <c r="M33" s="704"/>
    </row>
    <row r="34" spans="1:13">
      <c r="A34" s="711" t="s">
        <v>586</v>
      </c>
      <c r="B34" s="712"/>
      <c r="C34" s="712"/>
      <c r="D34" s="712"/>
      <c r="E34" s="712"/>
      <c r="F34" s="712"/>
      <c r="G34" s="713"/>
      <c r="H34" s="724"/>
      <c r="I34" s="724"/>
      <c r="J34" s="724"/>
      <c r="K34" s="724"/>
      <c r="L34" s="725"/>
      <c r="M34" s="704"/>
    </row>
    <row r="35" spans="1:13">
      <c r="A35" s="1148" t="s">
        <v>649</v>
      </c>
      <c r="B35" s="1148"/>
      <c r="C35" s="1148"/>
      <c r="D35" s="1148"/>
      <c r="E35" s="1148"/>
      <c r="F35" s="1148"/>
      <c r="G35" s="726">
        <v>1</v>
      </c>
      <c r="H35" s="727">
        <v>56.349206349206348</v>
      </c>
      <c r="I35" s="727">
        <v>50.505050505050505</v>
      </c>
      <c r="J35" s="727">
        <v>42.352092352092349</v>
      </c>
      <c r="K35" s="727">
        <v>24.603174603174605</v>
      </c>
      <c r="L35" s="727">
        <v>0</v>
      </c>
      <c r="M35" s="704"/>
    </row>
    <row r="36" spans="1:13">
      <c r="A36" s="1148" t="s">
        <v>650</v>
      </c>
      <c r="B36" s="1148"/>
      <c r="C36" s="1148"/>
      <c r="D36" s="1148"/>
      <c r="E36" s="1148"/>
      <c r="F36" s="1148"/>
      <c r="G36" s="726">
        <v>2</v>
      </c>
      <c r="H36" s="727">
        <v>29.148629148629148</v>
      </c>
      <c r="I36" s="727">
        <v>36.507936507936506</v>
      </c>
      <c r="J36" s="727">
        <v>44.949494949494948</v>
      </c>
      <c r="K36" s="727">
        <v>62.481962481962483</v>
      </c>
      <c r="L36" s="727">
        <v>0</v>
      </c>
      <c r="M36" s="704"/>
    </row>
    <row r="37" spans="1:13">
      <c r="A37" s="1148" t="s">
        <v>651</v>
      </c>
      <c r="B37" s="1148"/>
      <c r="C37" s="1148"/>
      <c r="D37" s="1148"/>
      <c r="E37" s="1148"/>
      <c r="F37" s="1148"/>
      <c r="G37" s="726">
        <v>3</v>
      </c>
      <c r="H37" s="727">
        <v>14.502164502164502</v>
      </c>
      <c r="I37" s="727">
        <v>12.987012987012987</v>
      </c>
      <c r="J37" s="727">
        <v>12.698412698412698</v>
      </c>
      <c r="K37" s="727">
        <v>12.914862914862915</v>
      </c>
      <c r="L37" s="727">
        <v>0</v>
      </c>
      <c r="M37" s="704"/>
    </row>
    <row r="38" spans="1:13">
      <c r="A38" s="711" t="s">
        <v>540</v>
      </c>
      <c r="B38" s="712"/>
      <c r="C38" s="712"/>
      <c r="D38" s="712"/>
      <c r="E38" s="712"/>
      <c r="F38" s="712"/>
      <c r="G38" s="713"/>
      <c r="H38" s="724"/>
      <c r="I38" s="724"/>
      <c r="J38" s="724"/>
      <c r="K38" s="724"/>
      <c r="L38" s="725"/>
      <c r="M38" s="704"/>
    </row>
    <row r="39" spans="1:13">
      <c r="A39" s="1148" t="s">
        <v>649</v>
      </c>
      <c r="B39" s="1148"/>
      <c r="C39" s="1148"/>
      <c r="D39" s="1148"/>
      <c r="E39" s="1148"/>
      <c r="F39" s="1148"/>
      <c r="G39" s="726">
        <v>1</v>
      </c>
      <c r="H39" s="727">
        <v>3.6796536796536796</v>
      </c>
      <c r="I39" s="727">
        <v>5.3391053391053394</v>
      </c>
      <c r="J39" s="727">
        <v>3.5353535353535355</v>
      </c>
      <c r="K39" s="727">
        <v>1.1544011544011543</v>
      </c>
      <c r="L39" s="727">
        <v>0</v>
      </c>
      <c r="M39" s="704"/>
    </row>
    <row r="40" spans="1:13">
      <c r="A40" s="1148" t="s">
        <v>650</v>
      </c>
      <c r="B40" s="1148"/>
      <c r="C40" s="1148"/>
      <c r="D40" s="1148"/>
      <c r="E40" s="1148"/>
      <c r="F40" s="1148"/>
      <c r="G40" s="726">
        <v>2</v>
      </c>
      <c r="H40" s="727">
        <v>2.7417027417027415</v>
      </c>
      <c r="I40" s="727">
        <v>1.5873015873015872</v>
      </c>
      <c r="J40" s="727">
        <v>3.3910533910533909</v>
      </c>
      <c r="K40" s="727">
        <v>5.5555555555555554</v>
      </c>
      <c r="L40" s="727">
        <v>0</v>
      </c>
      <c r="M40" s="704"/>
    </row>
    <row r="41" spans="1:13">
      <c r="A41" s="1148" t="s">
        <v>651</v>
      </c>
      <c r="B41" s="1148"/>
      <c r="C41" s="1148"/>
      <c r="D41" s="1148"/>
      <c r="E41" s="1148"/>
      <c r="F41" s="1148"/>
      <c r="G41" s="726">
        <v>3</v>
      </c>
      <c r="H41" s="727">
        <v>0.79365079365079361</v>
      </c>
      <c r="I41" s="727">
        <v>0.28860028860028858</v>
      </c>
      <c r="J41" s="727">
        <v>0.28860028860028858</v>
      </c>
      <c r="K41" s="727">
        <v>0.4329004329004329</v>
      </c>
      <c r="L41" s="727">
        <v>0</v>
      </c>
      <c r="M41" s="704"/>
    </row>
    <row r="42" spans="1:13">
      <c r="A42" s="711" t="s">
        <v>539</v>
      </c>
      <c r="B42" s="712"/>
      <c r="C42" s="712"/>
      <c r="D42" s="712"/>
      <c r="E42" s="712"/>
      <c r="F42" s="712"/>
      <c r="G42" s="713"/>
      <c r="H42" s="724"/>
      <c r="I42" s="724"/>
      <c r="J42" s="724"/>
      <c r="K42" s="724"/>
      <c r="L42" s="725"/>
      <c r="M42" s="704"/>
    </row>
    <row r="43" spans="1:13">
      <c r="A43" s="1148" t="s">
        <v>649</v>
      </c>
      <c r="B43" s="1148"/>
      <c r="C43" s="1148"/>
      <c r="D43" s="1148"/>
      <c r="E43" s="1148"/>
      <c r="F43" s="1148"/>
      <c r="G43" s="726">
        <v>1</v>
      </c>
      <c r="H43" s="727">
        <v>3.7518037518037519</v>
      </c>
      <c r="I43" s="727">
        <v>3.8239538239538238</v>
      </c>
      <c r="J43" s="727">
        <v>2.4531024531024532</v>
      </c>
      <c r="K43" s="727">
        <v>1.4430014430014431</v>
      </c>
      <c r="L43" s="727">
        <v>0</v>
      </c>
      <c r="M43" s="704"/>
    </row>
    <row r="44" spans="1:13">
      <c r="A44" s="1148" t="s">
        <v>650</v>
      </c>
      <c r="B44" s="1148"/>
      <c r="C44" s="1148"/>
      <c r="D44" s="1148"/>
      <c r="E44" s="1148"/>
      <c r="F44" s="1148"/>
      <c r="G44" s="726">
        <v>2</v>
      </c>
      <c r="H44" s="727">
        <v>2.0202020202020203</v>
      </c>
      <c r="I44" s="727">
        <v>2.3088023088023086</v>
      </c>
      <c r="J44" s="727">
        <v>3.6075036075036073</v>
      </c>
      <c r="K44" s="727">
        <v>4.6897546897546896</v>
      </c>
      <c r="L44" s="727">
        <v>0</v>
      </c>
      <c r="M44" s="704"/>
    </row>
    <row r="45" spans="1:13">
      <c r="A45" s="1148" t="s">
        <v>651</v>
      </c>
      <c r="B45" s="1148"/>
      <c r="C45" s="1148"/>
      <c r="D45" s="1148"/>
      <c r="E45" s="1148"/>
      <c r="F45" s="1148"/>
      <c r="G45" s="726">
        <v>3</v>
      </c>
      <c r="H45" s="727">
        <v>0.57720057720057716</v>
      </c>
      <c r="I45" s="727">
        <v>0.28860028860028858</v>
      </c>
      <c r="J45" s="727">
        <v>0.4329004329004329</v>
      </c>
      <c r="K45" s="727">
        <v>0.4329004329004329</v>
      </c>
      <c r="L45" s="727">
        <v>0</v>
      </c>
      <c r="M45" s="704"/>
    </row>
    <row r="46" spans="1:13">
      <c r="A46" s="711" t="s">
        <v>529</v>
      </c>
      <c r="B46" s="712"/>
      <c r="C46" s="712"/>
      <c r="D46" s="712"/>
      <c r="E46" s="712"/>
      <c r="F46" s="712"/>
      <c r="G46" s="713"/>
      <c r="H46" s="724"/>
      <c r="I46" s="724"/>
      <c r="J46" s="724"/>
      <c r="K46" s="724"/>
      <c r="L46" s="725"/>
      <c r="M46" s="704"/>
    </row>
    <row r="47" spans="1:13">
      <c r="A47" s="1148" t="s">
        <v>649</v>
      </c>
      <c r="B47" s="1148"/>
      <c r="C47" s="1148"/>
      <c r="D47" s="1148"/>
      <c r="E47" s="1148"/>
      <c r="F47" s="1148"/>
      <c r="G47" s="726">
        <v>1</v>
      </c>
      <c r="H47" s="727">
        <v>17.821067821067821</v>
      </c>
      <c r="I47" s="727">
        <v>15.079365079365079</v>
      </c>
      <c r="J47" s="727">
        <v>13.203463203463203</v>
      </c>
      <c r="K47" s="727">
        <v>7.9365079365079367</v>
      </c>
      <c r="L47" s="727">
        <v>0</v>
      </c>
      <c r="M47" s="704"/>
    </row>
    <row r="48" spans="1:13">
      <c r="A48" s="1148" t="s">
        <v>650</v>
      </c>
      <c r="B48" s="1148"/>
      <c r="C48" s="1148"/>
      <c r="D48" s="1148"/>
      <c r="E48" s="1148"/>
      <c r="F48" s="1148"/>
      <c r="G48" s="726">
        <v>2</v>
      </c>
      <c r="H48" s="727">
        <v>9.8124098124098129</v>
      </c>
      <c r="I48" s="727">
        <v>12.337662337662337</v>
      </c>
      <c r="J48" s="727">
        <v>14.213564213564213</v>
      </c>
      <c r="K48" s="727">
        <v>19.336219336219337</v>
      </c>
      <c r="L48" s="727">
        <v>0</v>
      </c>
      <c r="M48" s="704"/>
    </row>
    <row r="49" spans="1:13">
      <c r="A49" s="1148" t="s">
        <v>651</v>
      </c>
      <c r="B49" s="1148"/>
      <c r="C49" s="1148"/>
      <c r="D49" s="1148"/>
      <c r="E49" s="1148"/>
      <c r="F49" s="1148"/>
      <c r="G49" s="726">
        <v>3</v>
      </c>
      <c r="H49" s="727">
        <v>1.1544011544011543</v>
      </c>
      <c r="I49" s="727">
        <v>1.2987012987012987</v>
      </c>
      <c r="J49" s="727">
        <v>1.1544011544011543</v>
      </c>
      <c r="K49" s="727">
        <v>1.2265512265512266</v>
      </c>
      <c r="L49" s="727">
        <v>0</v>
      </c>
      <c r="M49" s="704"/>
    </row>
    <row r="50" spans="1:13">
      <c r="A50" s="711" t="s">
        <v>583</v>
      </c>
      <c r="B50" s="712"/>
      <c r="C50" s="712"/>
      <c r="D50" s="712"/>
      <c r="E50" s="712"/>
      <c r="F50" s="712"/>
      <c r="G50" s="713"/>
      <c r="H50" s="724"/>
      <c r="I50" s="724"/>
      <c r="J50" s="724"/>
      <c r="K50" s="724"/>
      <c r="L50" s="725"/>
      <c r="M50" s="704"/>
    </row>
    <row r="51" spans="1:13">
      <c r="A51" s="1148" t="s">
        <v>649</v>
      </c>
      <c r="B51" s="1148"/>
      <c r="C51" s="1148"/>
      <c r="D51" s="1148"/>
      <c r="E51" s="1148"/>
      <c r="F51" s="1148"/>
      <c r="G51" s="726">
        <v>1</v>
      </c>
      <c r="H51" s="727">
        <v>2.0202020202020203</v>
      </c>
      <c r="I51" s="727">
        <v>2.3809523809523809</v>
      </c>
      <c r="J51" s="727">
        <v>3.6075036075036073</v>
      </c>
      <c r="K51" s="727">
        <v>2.8138528138528138</v>
      </c>
      <c r="L51" s="727">
        <v>0</v>
      </c>
      <c r="M51" s="704"/>
    </row>
    <row r="52" spans="1:13">
      <c r="A52" s="1148" t="s">
        <v>650</v>
      </c>
      <c r="B52" s="1148"/>
      <c r="C52" s="1148"/>
      <c r="D52" s="1148"/>
      <c r="E52" s="1148"/>
      <c r="F52" s="1148"/>
      <c r="G52" s="726">
        <v>2</v>
      </c>
      <c r="H52" s="727">
        <v>2.958152958152958</v>
      </c>
      <c r="I52" s="727">
        <v>2.6695526695526697</v>
      </c>
      <c r="J52" s="727">
        <v>1.5151515151515151</v>
      </c>
      <c r="K52" s="727">
        <v>2.2366522366522368</v>
      </c>
      <c r="L52" s="727">
        <v>0</v>
      </c>
      <c r="M52" s="704"/>
    </row>
    <row r="53" spans="1:13">
      <c r="A53" s="1148" t="s">
        <v>651</v>
      </c>
      <c r="B53" s="1148"/>
      <c r="C53" s="1148"/>
      <c r="D53" s="1148"/>
      <c r="E53" s="1148"/>
      <c r="F53" s="1148"/>
      <c r="G53" s="726">
        <v>3</v>
      </c>
      <c r="H53" s="727">
        <v>0.50505050505050508</v>
      </c>
      <c r="I53" s="727">
        <v>0.4329004329004329</v>
      </c>
      <c r="J53" s="727">
        <v>0.4329004329004329</v>
      </c>
      <c r="K53" s="727">
        <v>0.4329004329004329</v>
      </c>
      <c r="L53" s="727">
        <v>0</v>
      </c>
      <c r="M53" s="704"/>
    </row>
    <row r="54" spans="1:13">
      <c r="A54" s="711" t="s">
        <v>541</v>
      </c>
      <c r="B54" s="712"/>
      <c r="C54" s="712"/>
      <c r="D54" s="712"/>
      <c r="E54" s="712"/>
      <c r="F54" s="712"/>
      <c r="G54" s="713"/>
      <c r="H54" s="724"/>
      <c r="I54" s="724"/>
      <c r="J54" s="724"/>
      <c r="K54" s="724"/>
      <c r="L54" s="725"/>
      <c r="M54" s="704"/>
    </row>
    <row r="55" spans="1:13">
      <c r="A55" s="1148" t="s">
        <v>649</v>
      </c>
      <c r="B55" s="1148"/>
      <c r="C55" s="1148"/>
      <c r="D55" s="1148"/>
      <c r="E55" s="1148"/>
      <c r="F55" s="1148"/>
      <c r="G55" s="726">
        <v>1</v>
      </c>
      <c r="H55" s="727">
        <v>10.678210678210679</v>
      </c>
      <c r="I55" s="727">
        <v>9.0187590187590185</v>
      </c>
      <c r="J55" s="727">
        <v>7.2871572871572869</v>
      </c>
      <c r="K55" s="727">
        <v>3.1024531024531026</v>
      </c>
      <c r="L55" s="727">
        <v>0</v>
      </c>
      <c r="M55" s="704"/>
    </row>
    <row r="56" spans="1:13">
      <c r="A56" s="1148" t="s">
        <v>650</v>
      </c>
      <c r="B56" s="1148"/>
      <c r="C56" s="1148"/>
      <c r="D56" s="1148"/>
      <c r="E56" s="1148"/>
      <c r="F56" s="1148"/>
      <c r="G56" s="726">
        <v>2</v>
      </c>
      <c r="H56" s="727">
        <v>3.5353535353535355</v>
      </c>
      <c r="I56" s="727">
        <v>5.1948051948051948</v>
      </c>
      <c r="J56" s="727">
        <v>7.0707070707070709</v>
      </c>
      <c r="K56" s="727">
        <v>10.894660894660895</v>
      </c>
      <c r="L56" s="727">
        <v>0</v>
      </c>
      <c r="M56" s="704"/>
    </row>
    <row r="57" spans="1:13">
      <c r="A57" s="1148" t="s">
        <v>651</v>
      </c>
      <c r="B57" s="1148"/>
      <c r="C57" s="1148"/>
      <c r="D57" s="1148"/>
      <c r="E57" s="1148"/>
      <c r="F57" s="1148"/>
      <c r="G57" s="726">
        <v>3</v>
      </c>
      <c r="H57" s="727">
        <v>0.72150072150072153</v>
      </c>
      <c r="I57" s="727">
        <v>0.57720057720057716</v>
      </c>
      <c r="J57" s="727">
        <v>0.4329004329004329</v>
      </c>
      <c r="K57" s="727">
        <v>0.50505050505050508</v>
      </c>
      <c r="L57" s="727">
        <v>0</v>
      </c>
      <c r="M57" s="704"/>
    </row>
    <row r="58" spans="1:13">
      <c r="A58" s="711" t="s">
        <v>95</v>
      </c>
      <c r="B58" s="712"/>
      <c r="C58" s="712"/>
      <c r="D58" s="712"/>
      <c r="E58" s="712"/>
      <c r="F58" s="712"/>
      <c r="G58" s="713"/>
      <c r="H58" s="724"/>
      <c r="I58" s="724"/>
      <c r="J58" s="724"/>
      <c r="K58" s="724"/>
      <c r="L58" s="725"/>
      <c r="M58" s="704"/>
    </row>
    <row r="59" spans="1:13">
      <c r="A59" s="1148" t="s">
        <v>649</v>
      </c>
      <c r="B59" s="1148"/>
      <c r="C59" s="1148"/>
      <c r="D59" s="1148"/>
      <c r="E59" s="1148"/>
      <c r="F59" s="1148"/>
      <c r="G59" s="726">
        <v>1</v>
      </c>
      <c r="H59" s="727">
        <v>6.0606060606060606</v>
      </c>
      <c r="I59" s="727">
        <v>4.6176046176046173</v>
      </c>
      <c r="J59" s="727">
        <v>5.1948051948051948</v>
      </c>
      <c r="K59" s="727">
        <v>2.5252525252525251</v>
      </c>
      <c r="L59" s="727">
        <v>0</v>
      </c>
      <c r="M59" s="704"/>
    </row>
    <row r="60" spans="1:13">
      <c r="A60" s="1148" t="s">
        <v>650</v>
      </c>
      <c r="B60" s="1148"/>
      <c r="C60" s="1148"/>
      <c r="D60" s="1148"/>
      <c r="E60" s="1148"/>
      <c r="F60" s="1148"/>
      <c r="G60" s="726">
        <v>2</v>
      </c>
      <c r="H60" s="727">
        <v>2.6695526695526697</v>
      </c>
      <c r="I60" s="727">
        <v>4.4733044733044736</v>
      </c>
      <c r="J60" s="727">
        <v>4.4011544011544013</v>
      </c>
      <c r="K60" s="727">
        <v>6.854256854256854</v>
      </c>
      <c r="L60" s="727">
        <v>0</v>
      </c>
      <c r="M60" s="704"/>
    </row>
    <row r="61" spans="1:13">
      <c r="A61" s="1148" t="s">
        <v>651</v>
      </c>
      <c r="B61" s="1148"/>
      <c r="C61" s="1148"/>
      <c r="D61" s="1148"/>
      <c r="E61" s="1148"/>
      <c r="F61" s="1148"/>
      <c r="G61" s="726">
        <v>3</v>
      </c>
      <c r="H61" s="727">
        <v>7.3593073593073592</v>
      </c>
      <c r="I61" s="727">
        <v>6.9985569985569986</v>
      </c>
      <c r="J61" s="727">
        <v>6.5656565656565657</v>
      </c>
      <c r="K61" s="727">
        <v>6.4213564213564212</v>
      </c>
      <c r="L61" s="727">
        <v>0</v>
      </c>
      <c r="M61" s="704"/>
    </row>
    <row r="62" spans="1:13">
      <c r="A62" s="711" t="s">
        <v>543</v>
      </c>
      <c r="B62" s="712"/>
      <c r="C62" s="712"/>
      <c r="D62" s="712"/>
      <c r="E62" s="712"/>
      <c r="F62" s="712"/>
      <c r="G62" s="713"/>
      <c r="H62" s="724"/>
      <c r="I62" s="724"/>
      <c r="J62" s="724"/>
      <c r="K62" s="724"/>
      <c r="L62" s="725"/>
      <c r="M62" s="704"/>
    </row>
    <row r="63" spans="1:13">
      <c r="A63" s="1148" t="s">
        <v>649</v>
      </c>
      <c r="B63" s="1148"/>
      <c r="C63" s="1148"/>
      <c r="D63" s="1148"/>
      <c r="E63" s="1148"/>
      <c r="F63" s="1148"/>
      <c r="G63" s="726">
        <v>1</v>
      </c>
      <c r="H63" s="727">
        <v>1.5151515151515151</v>
      </c>
      <c r="I63" s="727">
        <v>1.1544011544011543</v>
      </c>
      <c r="J63" s="727">
        <v>0.86580086580086579</v>
      </c>
      <c r="K63" s="727">
        <v>0.57720057720057716</v>
      </c>
      <c r="L63" s="727">
        <v>0</v>
      </c>
      <c r="M63" s="704"/>
    </row>
    <row r="64" spans="1:13">
      <c r="A64" s="1148" t="s">
        <v>650</v>
      </c>
      <c r="B64" s="1148"/>
      <c r="C64" s="1148"/>
      <c r="D64" s="1148"/>
      <c r="E64" s="1148"/>
      <c r="F64" s="1148"/>
      <c r="G64" s="726">
        <v>2</v>
      </c>
      <c r="H64" s="727">
        <v>0.72150072150072153</v>
      </c>
      <c r="I64" s="727">
        <v>1.0822510822510822</v>
      </c>
      <c r="J64" s="727">
        <v>1.3708513708513708</v>
      </c>
      <c r="K64" s="727">
        <v>1.6594516594516595</v>
      </c>
      <c r="L64" s="727">
        <v>0</v>
      </c>
      <c r="M64" s="704"/>
    </row>
    <row r="65" spans="1:13">
      <c r="A65" s="1148" t="s">
        <v>651</v>
      </c>
      <c r="B65" s="1148"/>
      <c r="C65" s="1148"/>
      <c r="D65" s="1148"/>
      <c r="E65" s="1148"/>
      <c r="F65" s="1148"/>
      <c r="G65" s="726">
        <v>3</v>
      </c>
      <c r="H65" s="727">
        <v>0.14430014430014429</v>
      </c>
      <c r="I65" s="727">
        <v>0.14430014430014429</v>
      </c>
      <c r="J65" s="727">
        <v>0.14430014430014429</v>
      </c>
      <c r="K65" s="727">
        <v>7.2150072150072145E-2</v>
      </c>
      <c r="L65" s="727">
        <v>0</v>
      </c>
      <c r="M65" s="704"/>
    </row>
    <row r="66" spans="1:13">
      <c r="A66" s="711" t="s">
        <v>544</v>
      </c>
      <c r="B66" s="712"/>
      <c r="C66" s="712"/>
      <c r="D66" s="712"/>
      <c r="E66" s="712"/>
      <c r="F66" s="712"/>
      <c r="G66" s="713"/>
      <c r="H66" s="724"/>
      <c r="I66" s="724"/>
      <c r="J66" s="724"/>
      <c r="K66" s="724"/>
      <c r="L66" s="725"/>
      <c r="M66" s="704"/>
    </row>
    <row r="67" spans="1:13">
      <c r="A67" s="1148" t="s">
        <v>649</v>
      </c>
      <c r="B67" s="1148"/>
      <c r="C67" s="1148"/>
      <c r="D67" s="1148"/>
      <c r="E67" s="1148"/>
      <c r="F67" s="1148"/>
      <c r="G67" s="726">
        <v>1</v>
      </c>
      <c r="H67" s="727">
        <v>5.5555555555555554</v>
      </c>
      <c r="I67" s="727">
        <v>5.0505050505050502</v>
      </c>
      <c r="J67" s="727">
        <v>2.8138528138528138</v>
      </c>
      <c r="K67" s="727">
        <v>2.3809523809523809</v>
      </c>
      <c r="L67" s="727">
        <v>0</v>
      </c>
      <c r="M67" s="704"/>
    </row>
    <row r="68" spans="1:13">
      <c r="A68" s="1148" t="s">
        <v>650</v>
      </c>
      <c r="B68" s="1148"/>
      <c r="C68" s="1148"/>
      <c r="D68" s="1148"/>
      <c r="E68" s="1148"/>
      <c r="F68" s="1148"/>
      <c r="G68" s="726">
        <v>2</v>
      </c>
      <c r="H68" s="727">
        <v>2.6695526695526697</v>
      </c>
      <c r="I68" s="727">
        <v>3.6075036075036073</v>
      </c>
      <c r="J68" s="727">
        <v>5.5555555555555554</v>
      </c>
      <c r="K68" s="727">
        <v>6.0606060606060606</v>
      </c>
      <c r="L68" s="727">
        <v>0</v>
      </c>
      <c r="M68" s="704"/>
    </row>
    <row r="69" spans="1:13">
      <c r="A69" s="1148" t="s">
        <v>651</v>
      </c>
      <c r="B69" s="1148"/>
      <c r="C69" s="1148"/>
      <c r="D69" s="1148"/>
      <c r="E69" s="1148"/>
      <c r="F69" s="1148"/>
      <c r="G69" s="726">
        <v>3</v>
      </c>
      <c r="H69" s="727">
        <v>1.2265512265512266</v>
      </c>
      <c r="I69" s="727">
        <v>0.86580086580086579</v>
      </c>
      <c r="J69" s="727">
        <v>1.0822510822510822</v>
      </c>
      <c r="K69" s="727">
        <v>0.93795093795093798</v>
      </c>
      <c r="L69" s="727">
        <v>0</v>
      </c>
      <c r="M69" s="704"/>
    </row>
    <row r="70" spans="1:13">
      <c r="A70" s="711" t="s">
        <v>545</v>
      </c>
      <c r="B70" s="712"/>
      <c r="C70" s="712"/>
      <c r="D70" s="712"/>
      <c r="E70" s="712"/>
      <c r="F70" s="712"/>
      <c r="G70" s="713"/>
      <c r="H70" s="724"/>
      <c r="I70" s="724"/>
      <c r="J70" s="724"/>
      <c r="K70" s="724"/>
      <c r="L70" s="725"/>
      <c r="M70" s="704"/>
    </row>
    <row r="71" spans="1:13">
      <c r="A71" s="1148" t="s">
        <v>649</v>
      </c>
      <c r="B71" s="1148"/>
      <c r="C71" s="1148"/>
      <c r="D71" s="1148"/>
      <c r="E71" s="1148"/>
      <c r="F71" s="1148"/>
      <c r="G71" s="726">
        <v>1</v>
      </c>
      <c r="H71" s="727">
        <v>4.8340548340548342</v>
      </c>
      <c r="I71" s="727">
        <v>3.6796536796536796</v>
      </c>
      <c r="J71" s="727">
        <v>3.0303030303030303</v>
      </c>
      <c r="K71" s="727">
        <v>2.0202020202020203</v>
      </c>
      <c r="L71" s="727">
        <v>0</v>
      </c>
      <c r="M71" s="704"/>
    </row>
    <row r="72" spans="1:13">
      <c r="A72" s="1148" t="s">
        <v>650</v>
      </c>
      <c r="B72" s="1148"/>
      <c r="C72" s="1148"/>
      <c r="D72" s="1148"/>
      <c r="E72" s="1148"/>
      <c r="F72" s="1148"/>
      <c r="G72" s="726">
        <v>2</v>
      </c>
      <c r="H72" s="727">
        <v>1.5873015873015872</v>
      </c>
      <c r="I72" s="727">
        <v>2.8138528138528138</v>
      </c>
      <c r="J72" s="727">
        <v>3.318903318903319</v>
      </c>
      <c r="K72" s="727">
        <v>4.1847041847041844</v>
      </c>
      <c r="L72" s="727">
        <v>0</v>
      </c>
      <c r="M72" s="704"/>
    </row>
    <row r="73" spans="1:13">
      <c r="A73" s="1148" t="s">
        <v>651</v>
      </c>
      <c r="B73" s="1148"/>
      <c r="C73" s="1148"/>
      <c r="D73" s="1148"/>
      <c r="E73" s="1148"/>
      <c r="F73" s="1148"/>
      <c r="G73" s="726">
        <v>3</v>
      </c>
      <c r="H73" s="727">
        <v>1.8037518037518037</v>
      </c>
      <c r="I73" s="727">
        <v>1.875901875901876</v>
      </c>
      <c r="J73" s="727">
        <v>2.0202020202020203</v>
      </c>
      <c r="K73" s="727">
        <v>2.1645021645021645</v>
      </c>
      <c r="L73" s="727">
        <v>0</v>
      </c>
      <c r="M73" s="704"/>
    </row>
    <row r="74" spans="1:13">
      <c r="A74" s="711" t="s">
        <v>582</v>
      </c>
      <c r="B74" s="712"/>
      <c r="C74" s="712"/>
      <c r="D74" s="712"/>
      <c r="E74" s="712"/>
      <c r="F74" s="712"/>
      <c r="G74" s="713"/>
      <c r="H74" s="724"/>
      <c r="I74" s="724"/>
      <c r="J74" s="724"/>
      <c r="K74" s="724"/>
      <c r="L74" s="725"/>
      <c r="M74" s="704"/>
    </row>
    <row r="75" spans="1:13">
      <c r="A75" s="1148" t="s">
        <v>649</v>
      </c>
      <c r="B75" s="1148"/>
      <c r="C75" s="1148"/>
      <c r="D75" s="1148"/>
      <c r="E75" s="1148"/>
      <c r="F75" s="1148"/>
      <c r="G75" s="726">
        <v>1</v>
      </c>
      <c r="H75" s="727">
        <v>7.2150072150072145E-2</v>
      </c>
      <c r="I75" s="727">
        <v>0</v>
      </c>
      <c r="J75" s="727">
        <v>0</v>
      </c>
      <c r="K75" s="727">
        <v>7.2150072150072145E-2</v>
      </c>
      <c r="L75" s="727">
        <v>0</v>
      </c>
      <c r="M75" s="704"/>
    </row>
    <row r="76" spans="1:13">
      <c r="A76" s="1148" t="s">
        <v>650</v>
      </c>
      <c r="B76" s="1148"/>
      <c r="C76" s="1148"/>
      <c r="D76" s="1148"/>
      <c r="E76" s="1148"/>
      <c r="F76" s="1148"/>
      <c r="G76" s="726">
        <v>2</v>
      </c>
      <c r="H76" s="727">
        <v>0</v>
      </c>
      <c r="I76" s="727">
        <v>7.2150072150072145E-2</v>
      </c>
      <c r="J76" s="727">
        <v>0.14430014430014429</v>
      </c>
      <c r="K76" s="727">
        <v>0</v>
      </c>
      <c r="L76" s="727">
        <v>0</v>
      </c>
      <c r="M76" s="704"/>
    </row>
    <row r="77" spans="1:13">
      <c r="A77" s="1148" t="s">
        <v>651</v>
      </c>
      <c r="B77" s="1148"/>
      <c r="C77" s="1148"/>
      <c r="D77" s="1148"/>
      <c r="E77" s="1148"/>
      <c r="F77" s="1148"/>
      <c r="G77" s="726">
        <v>3</v>
      </c>
      <c r="H77" s="727">
        <v>0.14430014430014429</v>
      </c>
      <c r="I77" s="727">
        <v>0.14430014430014429</v>
      </c>
      <c r="J77" s="727">
        <v>7.2150072150072145E-2</v>
      </c>
      <c r="K77" s="727">
        <v>0.14430014430014429</v>
      </c>
      <c r="L77" s="727">
        <v>0</v>
      </c>
      <c r="M77" s="704"/>
    </row>
    <row r="78" spans="1:13">
      <c r="A78" s="711" t="s">
        <v>232</v>
      </c>
      <c r="B78" s="712"/>
      <c r="C78" s="712"/>
      <c r="D78" s="712"/>
      <c r="E78" s="712"/>
      <c r="F78" s="712"/>
      <c r="G78" s="713"/>
      <c r="H78" s="724"/>
      <c r="I78" s="724"/>
      <c r="J78" s="724"/>
      <c r="K78" s="724"/>
      <c r="L78" s="725"/>
      <c r="M78" s="704"/>
    </row>
    <row r="79" spans="1:13">
      <c r="A79" s="1148" t="s">
        <v>649</v>
      </c>
      <c r="B79" s="1148"/>
      <c r="C79" s="1148"/>
      <c r="D79" s="1148"/>
      <c r="E79" s="1148"/>
      <c r="F79" s="1148"/>
      <c r="G79" s="726">
        <v>1</v>
      </c>
      <c r="H79" s="727">
        <v>7.2150072150072145E-2</v>
      </c>
      <c r="I79" s="727">
        <v>0.14430014430014429</v>
      </c>
      <c r="J79" s="727">
        <v>7.2150072150072145E-2</v>
      </c>
      <c r="K79" s="727">
        <v>0.28860028860028858</v>
      </c>
      <c r="L79" s="727">
        <v>0</v>
      </c>
      <c r="M79" s="704"/>
    </row>
    <row r="80" spans="1:13">
      <c r="A80" s="1148" t="s">
        <v>650</v>
      </c>
      <c r="B80" s="1148"/>
      <c r="C80" s="1148"/>
      <c r="D80" s="1148"/>
      <c r="E80" s="1148"/>
      <c r="F80" s="1148"/>
      <c r="G80" s="726">
        <v>2</v>
      </c>
      <c r="H80" s="727">
        <v>0</v>
      </c>
      <c r="I80" s="727">
        <v>0</v>
      </c>
      <c r="J80" s="727">
        <v>7.2150072150072145E-2</v>
      </c>
      <c r="K80" s="727">
        <v>0</v>
      </c>
      <c r="L80" s="727">
        <v>0</v>
      </c>
      <c r="M80" s="704"/>
    </row>
    <row r="81" spans="1:13">
      <c r="A81" s="1148" t="s">
        <v>651</v>
      </c>
      <c r="B81" s="1148"/>
      <c r="C81" s="1148"/>
      <c r="D81" s="1148"/>
      <c r="E81" s="1148"/>
      <c r="F81" s="1148"/>
      <c r="G81" s="726">
        <v>3</v>
      </c>
      <c r="H81" s="727">
        <v>0.21645021645021645</v>
      </c>
      <c r="I81" s="727">
        <v>0.14430014430014429</v>
      </c>
      <c r="J81" s="727">
        <v>0.14430014430014429</v>
      </c>
      <c r="K81" s="727">
        <v>0.14430014430014429</v>
      </c>
      <c r="L81" s="727">
        <v>0</v>
      </c>
      <c r="M81" s="704"/>
    </row>
    <row r="82" spans="1:13">
      <c r="A82" s="708"/>
      <c r="B82" s="709"/>
      <c r="C82" s="709"/>
      <c r="D82" s="709"/>
      <c r="E82" s="709"/>
      <c r="F82" s="710"/>
      <c r="G82" s="728"/>
      <c r="H82" s="729"/>
      <c r="I82" s="729"/>
      <c r="J82" s="729"/>
      <c r="K82" s="729"/>
      <c r="L82" s="729"/>
      <c r="M82" s="704"/>
    </row>
    <row r="83" spans="1:13">
      <c r="A83" s="1136" t="s">
        <v>86</v>
      </c>
      <c r="B83" s="1137"/>
      <c r="C83" s="1137"/>
      <c r="D83" s="1137"/>
      <c r="E83" s="1137"/>
      <c r="F83" s="1138"/>
      <c r="G83" s="730"/>
      <c r="H83" s="731"/>
      <c r="I83" s="731"/>
      <c r="J83" s="731"/>
      <c r="K83" s="731"/>
      <c r="L83" s="731"/>
      <c r="M83" s="704"/>
    </row>
    <row r="84" spans="1:13">
      <c r="A84" s="1139" t="s">
        <v>649</v>
      </c>
      <c r="B84" s="1139"/>
      <c r="C84" s="1139"/>
      <c r="D84" s="1139"/>
      <c r="E84" s="1139"/>
      <c r="F84" s="1139"/>
      <c r="G84" s="732">
        <v>1</v>
      </c>
      <c r="H84" s="733">
        <v>56.204906204906202</v>
      </c>
      <c r="I84" s="733">
        <v>50.288600288600286</v>
      </c>
      <c r="J84" s="733">
        <v>42.135642135642136</v>
      </c>
      <c r="K84" s="733">
        <v>24.170274170274169</v>
      </c>
      <c r="L84" s="733">
        <v>0</v>
      </c>
      <c r="M84" s="704"/>
    </row>
    <row r="85" spans="1:13">
      <c r="A85" s="1139" t="s">
        <v>650</v>
      </c>
      <c r="B85" s="1139"/>
      <c r="C85" s="1139"/>
      <c r="D85" s="1139"/>
      <c r="E85" s="1139"/>
      <c r="F85" s="1139"/>
      <c r="G85" s="732">
        <v>2</v>
      </c>
      <c r="H85" s="733">
        <v>28.787878787878789</v>
      </c>
      <c r="I85" s="733">
        <v>36.291486291486294</v>
      </c>
      <c r="J85" s="733">
        <v>44.660894660894662</v>
      </c>
      <c r="K85" s="733">
        <v>61.760461760461759</v>
      </c>
      <c r="L85" s="733">
        <v>0</v>
      </c>
      <c r="M85" s="704"/>
    </row>
    <row r="86" spans="1:13">
      <c r="A86" s="1139" t="s">
        <v>651</v>
      </c>
      <c r="B86" s="1139"/>
      <c r="C86" s="1139"/>
      <c r="D86" s="1139"/>
      <c r="E86" s="1139"/>
      <c r="F86" s="1139"/>
      <c r="G86" s="732">
        <v>3</v>
      </c>
      <c r="H86" s="733">
        <v>14.430014430014429</v>
      </c>
      <c r="I86" s="733">
        <v>12.914862914862915</v>
      </c>
      <c r="J86" s="733">
        <v>12.698412698412698</v>
      </c>
      <c r="K86" s="733">
        <v>12.770562770562771</v>
      </c>
      <c r="L86" s="733">
        <v>0</v>
      </c>
      <c r="M86" s="704"/>
    </row>
    <row r="87" spans="1:13">
      <c r="A87" s="1135" t="s">
        <v>87</v>
      </c>
      <c r="B87" s="1135"/>
      <c r="C87" s="1135"/>
      <c r="D87" s="1135"/>
      <c r="E87" s="1135"/>
      <c r="F87" s="1135"/>
      <c r="G87" s="734"/>
      <c r="H87" s="735"/>
      <c r="I87" s="735"/>
      <c r="J87" s="735"/>
      <c r="K87" s="735"/>
      <c r="L87" s="735"/>
      <c r="M87" s="704"/>
    </row>
    <row r="88" spans="1:13">
      <c r="A88" s="1135"/>
      <c r="B88" s="1135"/>
      <c r="C88" s="1135"/>
      <c r="D88" s="1135"/>
      <c r="E88" s="1135"/>
      <c r="F88" s="1135"/>
      <c r="G88" s="732"/>
      <c r="H88" s="735">
        <v>99.422799422799429</v>
      </c>
      <c r="I88" s="735">
        <v>99.494949494949495</v>
      </c>
      <c r="J88" s="735">
        <v>99.494949494949495</v>
      </c>
      <c r="K88" s="735">
        <v>98.701298701298697</v>
      </c>
      <c r="L88" s="735">
        <v>0</v>
      </c>
      <c r="M88" s="704"/>
    </row>
  </sheetData>
  <mergeCells count="82">
    <mergeCell ref="A80:F80"/>
    <mergeCell ref="A81:F81"/>
    <mergeCell ref="A75:F75"/>
    <mergeCell ref="A76:F76"/>
    <mergeCell ref="A77:F77"/>
    <mergeCell ref="A79:F79"/>
    <mergeCell ref="A67:F67"/>
    <mergeCell ref="A68:F68"/>
    <mergeCell ref="A69:F69"/>
    <mergeCell ref="A71:F71"/>
    <mergeCell ref="A72:F72"/>
    <mergeCell ref="A73:F73"/>
    <mergeCell ref="A59:F59"/>
    <mergeCell ref="A60:F60"/>
    <mergeCell ref="A61:F61"/>
    <mergeCell ref="A63:F63"/>
    <mergeCell ref="A64:F64"/>
    <mergeCell ref="A65:F65"/>
    <mergeCell ref="A51:F51"/>
    <mergeCell ref="A52:F52"/>
    <mergeCell ref="A53:F53"/>
    <mergeCell ref="A55:F55"/>
    <mergeCell ref="A56:F56"/>
    <mergeCell ref="A57:F57"/>
    <mergeCell ref="A17:K17"/>
    <mergeCell ref="A84:F84"/>
    <mergeCell ref="A35:F35"/>
    <mergeCell ref="A36:F36"/>
    <mergeCell ref="A37:F37"/>
    <mergeCell ref="A39:F39"/>
    <mergeCell ref="A40:F40"/>
    <mergeCell ref="A41:F41"/>
    <mergeCell ref="A43:F43"/>
    <mergeCell ref="A44:F44"/>
    <mergeCell ref="A11:K11"/>
    <mergeCell ref="A12:K12"/>
    <mergeCell ref="A13:K13"/>
    <mergeCell ref="A14:K14"/>
    <mergeCell ref="A15:K15"/>
    <mergeCell ref="A16:K16"/>
    <mergeCell ref="G32:G33"/>
    <mergeCell ref="A26:G26"/>
    <mergeCell ref="H26:K26"/>
    <mergeCell ref="A28:G28"/>
    <mergeCell ref="H28:K28"/>
    <mergeCell ref="A27:G27"/>
    <mergeCell ref="H27:K27"/>
    <mergeCell ref="C30:K30"/>
    <mergeCell ref="A88:F88"/>
    <mergeCell ref="A87:F87"/>
    <mergeCell ref="A83:F83"/>
    <mergeCell ref="A86:F86"/>
    <mergeCell ref="A85:F85"/>
    <mergeCell ref="A32:F33"/>
    <mergeCell ref="A45:F45"/>
    <mergeCell ref="A47:F47"/>
    <mergeCell ref="A48:F48"/>
    <mergeCell ref="A49:F49"/>
    <mergeCell ref="A25:G25"/>
    <mergeCell ref="A24:G24"/>
    <mergeCell ref="H23:K23"/>
    <mergeCell ref="H24:K24"/>
    <mergeCell ref="H25:K25"/>
    <mergeCell ref="A23:G23"/>
    <mergeCell ref="A8:K8"/>
    <mergeCell ref="A18:K18"/>
    <mergeCell ref="G4:K4"/>
    <mergeCell ref="A22:K22"/>
    <mergeCell ref="A4:F4"/>
    <mergeCell ref="A20:K20"/>
    <mergeCell ref="A21:K21"/>
    <mergeCell ref="A19:K19"/>
    <mergeCell ref="A9:K9"/>
    <mergeCell ref="A10:K10"/>
    <mergeCell ref="K1:L1"/>
    <mergeCell ref="A6:F6"/>
    <mergeCell ref="G6:K6"/>
    <mergeCell ref="A7:K7"/>
    <mergeCell ref="A5:F5"/>
    <mergeCell ref="G5:K5"/>
    <mergeCell ref="A3:F3"/>
    <mergeCell ref="G3:K3"/>
  </mergeCells>
  <phoneticPr fontId="46" type="noConversion"/>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8"/>
  </sheetPr>
  <dimension ref="A1:M101"/>
  <sheetViews>
    <sheetView workbookViewId="0">
      <selection activeCell="F30" sqref="F30"/>
    </sheetView>
  </sheetViews>
  <sheetFormatPr defaultRowHeight="13.2"/>
  <cols>
    <col min="1" max="1" width="1.5546875" customWidth="1"/>
    <col min="7" max="7" width="10.109375" customWidth="1"/>
    <col min="8" max="12" width="11.6640625" customWidth="1"/>
  </cols>
  <sheetData>
    <row r="1" spans="1:13" ht="15.6">
      <c r="A1" s="738"/>
      <c r="B1" s="738"/>
      <c r="C1" s="738"/>
      <c r="D1" s="739"/>
      <c r="E1" s="738"/>
      <c r="F1" s="738"/>
      <c r="G1" s="738"/>
      <c r="H1" s="738"/>
      <c r="I1" s="738"/>
      <c r="J1" s="738"/>
      <c r="K1" s="1165" t="s">
        <v>315</v>
      </c>
      <c r="L1" s="1165"/>
      <c r="M1" s="741"/>
    </row>
    <row r="2" spans="1:13" ht="12.75" customHeight="1">
      <c r="A2" s="738"/>
      <c r="B2" s="738"/>
      <c r="C2" s="738"/>
      <c r="D2" s="739"/>
      <c r="E2" s="738"/>
      <c r="F2" s="738"/>
      <c r="G2" s="738"/>
      <c r="H2" s="738"/>
      <c r="I2" s="738"/>
      <c r="J2" s="738"/>
      <c r="K2" s="740"/>
      <c r="L2" s="740"/>
      <c r="M2" s="741"/>
    </row>
    <row r="3" spans="1:13">
      <c r="A3" s="1166" t="s">
        <v>75</v>
      </c>
      <c r="B3" s="1167"/>
      <c r="C3" s="1167"/>
      <c r="D3" s="1167"/>
      <c r="E3" s="1167"/>
      <c r="F3" s="1168"/>
      <c r="G3" s="1169" t="s">
        <v>242</v>
      </c>
      <c r="H3" s="1170"/>
      <c r="I3" s="1170"/>
      <c r="J3" s="1170"/>
      <c r="K3" s="1171"/>
      <c r="L3" s="738"/>
      <c r="M3" s="738"/>
    </row>
    <row r="4" spans="1:13">
      <c r="A4" s="1157" t="s">
        <v>76</v>
      </c>
      <c r="B4" s="1158"/>
      <c r="C4" s="1158"/>
      <c r="D4" s="1158"/>
      <c r="E4" s="1158"/>
      <c r="F4" s="1159"/>
      <c r="G4" s="1162">
        <v>2009</v>
      </c>
      <c r="H4" s="1163"/>
      <c r="I4" s="1163"/>
      <c r="J4" s="1163"/>
      <c r="K4" s="1164"/>
      <c r="L4" s="738"/>
      <c r="M4" s="738"/>
    </row>
    <row r="5" spans="1:13">
      <c r="A5" s="1157" t="s">
        <v>77</v>
      </c>
      <c r="B5" s="1158"/>
      <c r="C5" s="1158"/>
      <c r="D5" s="1158"/>
      <c r="E5" s="1158"/>
      <c r="F5" s="1159"/>
      <c r="G5" s="1162">
        <v>1</v>
      </c>
      <c r="H5" s="1163"/>
      <c r="I5" s="1163"/>
      <c r="J5" s="1163"/>
      <c r="K5" s="1164"/>
      <c r="L5" s="738"/>
      <c r="M5" s="738"/>
    </row>
    <row r="6" spans="1:13">
      <c r="A6" s="1157" t="s">
        <v>78</v>
      </c>
      <c r="B6" s="1158"/>
      <c r="C6" s="1158"/>
      <c r="D6" s="1158"/>
      <c r="E6" s="1158"/>
      <c r="F6" s="1159"/>
      <c r="G6" s="1162" t="s">
        <v>94</v>
      </c>
      <c r="H6" s="1163"/>
      <c r="I6" s="1163"/>
      <c r="J6" s="1163"/>
      <c r="K6" s="1164"/>
      <c r="L6" s="738"/>
      <c r="M6" s="738"/>
    </row>
    <row r="7" spans="1:13">
      <c r="A7" s="1172" t="s">
        <v>587</v>
      </c>
      <c r="B7" s="1173"/>
      <c r="C7" s="1173"/>
      <c r="D7" s="1173"/>
      <c r="E7" s="1173"/>
      <c r="F7" s="1173"/>
      <c r="G7" s="1173"/>
      <c r="H7" s="1173"/>
      <c r="I7" s="1173"/>
      <c r="J7" s="1173"/>
      <c r="K7" s="1174"/>
      <c r="L7" s="739"/>
      <c r="M7" s="738"/>
    </row>
    <row r="8" spans="1:13">
      <c r="A8" s="1157" t="s">
        <v>540</v>
      </c>
      <c r="B8" s="1158"/>
      <c r="C8" s="1158"/>
      <c r="D8" s="1158"/>
      <c r="E8" s="1158"/>
      <c r="F8" s="1158"/>
      <c r="G8" s="1158"/>
      <c r="H8" s="1158"/>
      <c r="I8" s="1158"/>
      <c r="J8" s="1158"/>
      <c r="K8" s="1159"/>
      <c r="L8" s="739"/>
      <c r="M8" s="738"/>
    </row>
    <row r="9" spans="1:13">
      <c r="A9" s="1157" t="s">
        <v>539</v>
      </c>
      <c r="B9" s="1158"/>
      <c r="C9" s="1158"/>
      <c r="D9" s="1158"/>
      <c r="E9" s="1158"/>
      <c r="F9" s="1158"/>
      <c r="G9" s="1158"/>
      <c r="H9" s="1158"/>
      <c r="I9" s="1158"/>
      <c r="J9" s="1158"/>
      <c r="K9" s="1159"/>
      <c r="L9" s="739"/>
      <c r="M9" s="738"/>
    </row>
    <row r="10" spans="1:13">
      <c r="A10" s="1157" t="s">
        <v>541</v>
      </c>
      <c r="B10" s="1158"/>
      <c r="C10" s="1158"/>
      <c r="D10" s="1158"/>
      <c r="E10" s="1158"/>
      <c r="F10" s="1158"/>
      <c r="G10" s="1158"/>
      <c r="H10" s="1158"/>
      <c r="I10" s="1158"/>
      <c r="J10" s="1158"/>
      <c r="K10" s="1159"/>
      <c r="L10" s="739"/>
      <c r="M10" s="738"/>
    </row>
    <row r="11" spans="1:13">
      <c r="A11" s="1157" t="s">
        <v>543</v>
      </c>
      <c r="B11" s="1158"/>
      <c r="C11" s="1158"/>
      <c r="D11" s="1158"/>
      <c r="E11" s="1158"/>
      <c r="F11" s="1158"/>
      <c r="G11" s="1158"/>
      <c r="H11" s="1158"/>
      <c r="I11" s="1158"/>
      <c r="J11" s="1158"/>
      <c r="K11" s="1159"/>
      <c r="L11" s="739"/>
      <c r="M11" s="738"/>
    </row>
    <row r="12" spans="1:13">
      <c r="A12" s="1157" t="s">
        <v>544</v>
      </c>
      <c r="B12" s="1158"/>
      <c r="C12" s="1158"/>
      <c r="D12" s="1158"/>
      <c r="E12" s="1158"/>
      <c r="F12" s="1158"/>
      <c r="G12" s="1158"/>
      <c r="H12" s="1158"/>
      <c r="I12" s="1158"/>
      <c r="J12" s="1158"/>
      <c r="K12" s="1159"/>
      <c r="L12" s="739"/>
      <c r="M12" s="738"/>
    </row>
    <row r="13" spans="1:13">
      <c r="A13" s="1157" t="s">
        <v>545</v>
      </c>
      <c r="B13" s="1158"/>
      <c r="C13" s="1158"/>
      <c r="D13" s="1158"/>
      <c r="E13" s="1158"/>
      <c r="F13" s="1158"/>
      <c r="G13" s="1158"/>
      <c r="H13" s="1158"/>
      <c r="I13" s="1158"/>
      <c r="J13" s="1158"/>
      <c r="K13" s="1159"/>
      <c r="L13" s="739"/>
      <c r="M13" s="738"/>
    </row>
    <row r="14" spans="1:13">
      <c r="A14" s="1157" t="s">
        <v>529</v>
      </c>
      <c r="B14" s="1158"/>
      <c r="C14" s="1158"/>
      <c r="D14" s="1158"/>
      <c r="E14" s="1158"/>
      <c r="F14" s="1158"/>
      <c r="G14" s="1158"/>
      <c r="H14" s="1158"/>
      <c r="I14" s="1158"/>
      <c r="J14" s="1158"/>
      <c r="K14" s="1159"/>
      <c r="L14" s="739"/>
      <c r="M14" s="738"/>
    </row>
    <row r="15" spans="1:13">
      <c r="A15" s="1157" t="s">
        <v>95</v>
      </c>
      <c r="B15" s="1158"/>
      <c r="C15" s="1158"/>
      <c r="D15" s="1158"/>
      <c r="E15" s="1158"/>
      <c r="F15" s="1158"/>
      <c r="G15" s="1158"/>
      <c r="H15" s="1158"/>
      <c r="I15" s="1158"/>
      <c r="J15" s="1158"/>
      <c r="K15" s="1159"/>
      <c r="L15" s="739"/>
      <c r="M15" s="738"/>
    </row>
    <row r="16" spans="1:13">
      <c r="A16" s="1157" t="s">
        <v>582</v>
      </c>
      <c r="B16" s="1158"/>
      <c r="C16" s="1158"/>
      <c r="D16" s="1158"/>
      <c r="E16" s="1158"/>
      <c r="F16" s="1158"/>
      <c r="G16" s="1158"/>
      <c r="H16" s="1158"/>
      <c r="I16" s="1158"/>
      <c r="J16" s="1158"/>
      <c r="K16" s="1159"/>
      <c r="L16" s="739"/>
      <c r="M16" s="738"/>
    </row>
    <row r="17" spans="1:13">
      <c r="A17" s="1157" t="s">
        <v>583</v>
      </c>
      <c r="B17" s="1158"/>
      <c r="C17" s="1158"/>
      <c r="D17" s="1158"/>
      <c r="E17" s="1158"/>
      <c r="F17" s="1158"/>
      <c r="G17" s="1158"/>
      <c r="H17" s="1158"/>
      <c r="I17" s="1158"/>
      <c r="J17" s="1158"/>
      <c r="K17" s="1159"/>
      <c r="L17" s="739"/>
      <c r="M17" s="738"/>
    </row>
    <row r="18" spans="1:13">
      <c r="A18" s="1157" t="s">
        <v>232</v>
      </c>
      <c r="B18" s="1158"/>
      <c r="C18" s="1158"/>
      <c r="D18" s="1158"/>
      <c r="E18" s="1158"/>
      <c r="F18" s="1158"/>
      <c r="G18" s="1158"/>
      <c r="H18" s="1158"/>
      <c r="I18" s="1158"/>
      <c r="J18" s="1158"/>
      <c r="K18" s="1159"/>
      <c r="L18" s="739"/>
      <c r="M18" s="738"/>
    </row>
    <row r="19" spans="1:13">
      <c r="A19" s="1182" t="s">
        <v>79</v>
      </c>
      <c r="B19" s="1183"/>
      <c r="C19" s="1183"/>
      <c r="D19" s="1183"/>
      <c r="E19" s="1183"/>
      <c r="F19" s="1183"/>
      <c r="G19" s="1183"/>
      <c r="H19" s="1183"/>
      <c r="I19" s="1183"/>
      <c r="J19" s="1183"/>
      <c r="K19" s="1184"/>
      <c r="L19" s="739"/>
      <c r="M19" s="738"/>
    </row>
    <row r="20" spans="1:13">
      <c r="A20" s="1182" t="s">
        <v>80</v>
      </c>
      <c r="B20" s="1183"/>
      <c r="C20" s="1183"/>
      <c r="D20" s="1183"/>
      <c r="E20" s="1183"/>
      <c r="F20" s="1183"/>
      <c r="G20" s="1183"/>
      <c r="H20" s="1183"/>
      <c r="I20" s="1183"/>
      <c r="J20" s="1183"/>
      <c r="K20" s="1184"/>
      <c r="L20" s="739"/>
      <c r="M20" s="738"/>
    </row>
    <row r="21" spans="1:13">
      <c r="A21" s="1182" t="s">
        <v>81</v>
      </c>
      <c r="B21" s="1183"/>
      <c r="C21" s="1183"/>
      <c r="D21" s="1183"/>
      <c r="E21" s="1183"/>
      <c r="F21" s="1183"/>
      <c r="G21" s="1183"/>
      <c r="H21" s="1183"/>
      <c r="I21" s="1183"/>
      <c r="J21" s="1183"/>
      <c r="K21" s="1184"/>
      <c r="L21" s="739"/>
      <c r="M21" s="738"/>
    </row>
    <row r="22" spans="1:13">
      <c r="A22" s="1172" t="s">
        <v>591</v>
      </c>
      <c r="B22" s="1173"/>
      <c r="C22" s="1173"/>
      <c r="D22" s="1173"/>
      <c r="E22" s="1173"/>
      <c r="F22" s="1173"/>
      <c r="G22" s="1173"/>
      <c r="H22" s="1173"/>
      <c r="I22" s="1173"/>
      <c r="J22" s="1173"/>
      <c r="K22" s="1174"/>
      <c r="L22" s="739"/>
      <c r="M22" s="738"/>
    </row>
    <row r="23" spans="1:13">
      <c r="A23" s="1172" t="s">
        <v>82</v>
      </c>
      <c r="B23" s="1173"/>
      <c r="C23" s="1173"/>
      <c r="D23" s="1173"/>
      <c r="E23" s="1173"/>
      <c r="F23" s="1173"/>
      <c r="G23" s="1174"/>
      <c r="H23" s="1175" t="s">
        <v>83</v>
      </c>
      <c r="I23" s="1176"/>
      <c r="J23" s="1176"/>
      <c r="K23" s="1177"/>
      <c r="L23" s="738"/>
      <c r="M23" s="738"/>
    </row>
    <row r="24" spans="1:13">
      <c r="A24" s="1157" t="s">
        <v>96</v>
      </c>
      <c r="B24" s="1158"/>
      <c r="C24" s="1158"/>
      <c r="D24" s="1158"/>
      <c r="E24" s="1158"/>
      <c r="F24" s="1158"/>
      <c r="G24" s="1159"/>
      <c r="H24" s="1162">
        <v>1720</v>
      </c>
      <c r="I24" s="1163"/>
      <c r="J24" s="1163"/>
      <c r="K24" s="1164"/>
      <c r="L24" s="738"/>
      <c r="M24" s="738"/>
    </row>
    <row r="25" spans="1:13">
      <c r="A25" s="1157" t="s">
        <v>97</v>
      </c>
      <c r="B25" s="1158"/>
      <c r="C25" s="1158"/>
      <c r="D25" s="1158"/>
      <c r="E25" s="1158"/>
      <c r="F25" s="1158"/>
      <c r="G25" s="1159"/>
      <c r="H25" s="1162">
        <v>728137</v>
      </c>
      <c r="I25" s="1163"/>
      <c r="J25" s="1163"/>
      <c r="K25" s="1164"/>
      <c r="L25" s="738"/>
      <c r="M25" s="738"/>
    </row>
    <row r="26" spans="1:13">
      <c r="A26" s="1157" t="s">
        <v>98</v>
      </c>
      <c r="B26" s="1158"/>
      <c r="C26" s="1158"/>
      <c r="D26" s="1158"/>
      <c r="E26" s="1158"/>
      <c r="F26" s="1158"/>
      <c r="G26" s="1159"/>
      <c r="H26" s="1162">
        <v>1619548.7</v>
      </c>
      <c r="I26" s="1163"/>
      <c r="J26" s="1163"/>
      <c r="K26" s="1164"/>
      <c r="L26" s="738"/>
      <c r="M26" s="738"/>
    </row>
    <row r="27" spans="1:13">
      <c r="A27" s="1157" t="s">
        <v>316</v>
      </c>
      <c r="B27" s="1158"/>
      <c r="C27" s="1158"/>
      <c r="D27" s="1158"/>
      <c r="E27" s="1158"/>
      <c r="F27" s="1158"/>
      <c r="G27" s="1159"/>
      <c r="H27" s="1160">
        <v>1720</v>
      </c>
      <c r="I27" s="1160"/>
      <c r="J27" s="1160"/>
      <c r="K27" s="1160"/>
      <c r="L27" s="738"/>
      <c r="M27" s="738"/>
    </row>
    <row r="28" spans="1:13">
      <c r="A28" s="1157"/>
      <c r="B28" s="1158"/>
      <c r="C28" s="1158"/>
      <c r="D28" s="1158"/>
      <c r="E28" s="1158"/>
      <c r="F28" s="1158"/>
      <c r="G28" s="1159"/>
      <c r="H28" s="1160"/>
      <c r="I28" s="1160"/>
      <c r="J28" s="1160"/>
      <c r="K28" s="1160"/>
      <c r="L28" s="738"/>
      <c r="M28" s="738"/>
    </row>
    <row r="29" spans="1:13">
      <c r="A29" s="748"/>
      <c r="B29" s="748"/>
      <c r="C29" s="748"/>
      <c r="D29" s="748"/>
      <c r="E29" s="748"/>
      <c r="F29" s="748"/>
      <c r="G29" s="748"/>
      <c r="H29" s="749"/>
      <c r="I29" s="749"/>
      <c r="J29" s="749"/>
      <c r="K29" s="749"/>
      <c r="L29" s="738"/>
      <c r="M29" s="738"/>
    </row>
    <row r="30" spans="1:13">
      <c r="A30" s="738"/>
      <c r="B30" s="738"/>
      <c r="C30" s="1161" t="s">
        <v>84</v>
      </c>
      <c r="D30" s="1161"/>
      <c r="E30" s="1161"/>
      <c r="F30" s="1161"/>
      <c r="G30" s="1161"/>
      <c r="H30" s="1161"/>
      <c r="I30" s="1161"/>
      <c r="J30" s="1161"/>
      <c r="K30" s="1161"/>
      <c r="L30" s="750"/>
      <c r="M30" s="738"/>
    </row>
    <row r="31" spans="1:13">
      <c r="A31" s="738"/>
      <c r="B31" s="738"/>
      <c r="C31" s="738"/>
      <c r="D31" s="738"/>
      <c r="E31" s="738"/>
      <c r="F31" s="738"/>
      <c r="G31" s="738"/>
      <c r="H31" s="738"/>
      <c r="I31" s="738"/>
      <c r="J31" s="751"/>
      <c r="K31" s="751"/>
      <c r="L31" s="738"/>
      <c r="M31" s="738"/>
    </row>
    <row r="32" spans="1:13" ht="26.4">
      <c r="A32" s="1155" t="s">
        <v>85</v>
      </c>
      <c r="B32" s="1178"/>
      <c r="C32" s="1178"/>
      <c r="D32" s="1178"/>
      <c r="E32" s="1178"/>
      <c r="F32" s="1179"/>
      <c r="G32" s="1155" t="s">
        <v>83</v>
      </c>
      <c r="H32" s="752" t="s">
        <v>693</v>
      </c>
      <c r="I32" s="752" t="s">
        <v>222</v>
      </c>
      <c r="J32" s="753" t="s">
        <v>411</v>
      </c>
      <c r="K32" s="754" t="s">
        <v>197</v>
      </c>
      <c r="L32" s="754" t="s">
        <v>484</v>
      </c>
      <c r="M32" s="738"/>
    </row>
    <row r="33" spans="1:13">
      <c r="A33" s="1156"/>
      <c r="B33" s="1180"/>
      <c r="C33" s="1180"/>
      <c r="D33" s="1180"/>
      <c r="E33" s="1180"/>
      <c r="F33" s="1181"/>
      <c r="G33" s="1156"/>
      <c r="H33" s="755"/>
      <c r="I33" s="755"/>
      <c r="J33" s="756"/>
      <c r="K33" s="757"/>
      <c r="L33" s="757"/>
      <c r="M33" s="738"/>
    </row>
    <row r="34" spans="1:13">
      <c r="A34" s="745" t="s">
        <v>586</v>
      </c>
      <c r="B34" s="746"/>
      <c r="C34" s="746"/>
      <c r="D34" s="746"/>
      <c r="E34" s="746"/>
      <c r="F34" s="746"/>
      <c r="G34" s="747"/>
      <c r="H34" s="758"/>
      <c r="I34" s="758"/>
      <c r="J34" s="758"/>
      <c r="K34" s="758"/>
      <c r="L34" s="759"/>
      <c r="M34" s="738"/>
    </row>
    <row r="35" spans="1:13">
      <c r="A35" s="1154" t="s">
        <v>209</v>
      </c>
      <c r="B35" s="1154"/>
      <c r="C35" s="1154"/>
      <c r="D35" s="1154"/>
      <c r="E35" s="1154"/>
      <c r="F35" s="1154"/>
      <c r="G35" s="760">
        <v>1</v>
      </c>
      <c r="H35" s="761">
        <v>27.329192546583851</v>
      </c>
      <c r="I35" s="761">
        <v>25.571600481347772</v>
      </c>
      <c r="J35" s="761">
        <v>16.796174536760311</v>
      </c>
      <c r="K35" s="761">
        <v>10.465116279069768</v>
      </c>
      <c r="L35" s="761">
        <v>18.372093023255815</v>
      </c>
      <c r="M35" s="738"/>
    </row>
    <row r="36" spans="1:13">
      <c r="A36" s="1154" t="s">
        <v>243</v>
      </c>
      <c r="B36" s="1154"/>
      <c r="C36" s="1154"/>
      <c r="D36" s="1154"/>
      <c r="E36" s="1154"/>
      <c r="F36" s="1154"/>
      <c r="G36" s="760">
        <v>0</v>
      </c>
      <c r="H36" s="761">
        <v>49.006211180124225</v>
      </c>
      <c r="I36" s="761">
        <v>51.383874849578824</v>
      </c>
      <c r="J36" s="761">
        <v>45.008965929468019</v>
      </c>
      <c r="K36" s="761">
        <v>41.686046511627907</v>
      </c>
      <c r="L36" s="761">
        <v>35.465116279069768</v>
      </c>
      <c r="M36" s="738"/>
    </row>
    <row r="37" spans="1:13">
      <c r="A37" s="1154" t="s">
        <v>244</v>
      </c>
      <c r="B37" s="1154"/>
      <c r="C37" s="1154"/>
      <c r="D37" s="1154"/>
      <c r="E37" s="1154"/>
      <c r="F37" s="1154"/>
      <c r="G37" s="760">
        <v>-1</v>
      </c>
      <c r="H37" s="761">
        <v>23.167701863354036</v>
      </c>
      <c r="I37" s="761">
        <v>22.442839951865224</v>
      </c>
      <c r="J37" s="761">
        <v>37.238493723849373</v>
      </c>
      <c r="K37" s="761">
        <v>46.627906976744185</v>
      </c>
      <c r="L37" s="761">
        <v>18.895348837209301</v>
      </c>
      <c r="M37" s="738"/>
    </row>
    <row r="38" spans="1:13">
      <c r="A38" s="1154" t="s">
        <v>67</v>
      </c>
      <c r="B38" s="1154"/>
      <c r="C38" s="1154"/>
      <c r="D38" s="1154"/>
      <c r="E38" s="1154"/>
      <c r="F38" s="1154"/>
      <c r="G38" s="760">
        <v>-2</v>
      </c>
      <c r="H38" s="761">
        <v>0.49689440993788819</v>
      </c>
      <c r="I38" s="761">
        <v>0.60168471720818295</v>
      </c>
      <c r="J38" s="761">
        <v>0.95636580992229525</v>
      </c>
      <c r="K38" s="761">
        <v>1.2209302325581395</v>
      </c>
      <c r="L38" s="761">
        <v>27.267441860465116</v>
      </c>
      <c r="M38" s="738"/>
    </row>
    <row r="39" spans="1:13">
      <c r="A39" s="745" t="s">
        <v>540</v>
      </c>
      <c r="B39" s="746"/>
      <c r="C39" s="746"/>
      <c r="D39" s="746"/>
      <c r="E39" s="746"/>
      <c r="F39" s="746"/>
      <c r="G39" s="747"/>
      <c r="H39" s="758"/>
      <c r="I39" s="758"/>
      <c r="J39" s="758"/>
      <c r="K39" s="758"/>
      <c r="L39" s="759"/>
      <c r="M39" s="738"/>
    </row>
    <row r="40" spans="1:13">
      <c r="A40" s="1154" t="s">
        <v>209</v>
      </c>
      <c r="B40" s="1154"/>
      <c r="C40" s="1154"/>
      <c r="D40" s="1154"/>
      <c r="E40" s="1154"/>
      <c r="F40" s="1154"/>
      <c r="G40" s="760">
        <v>1</v>
      </c>
      <c r="H40" s="761">
        <v>2.670807453416149</v>
      </c>
      <c r="I40" s="761">
        <v>2.647412755716005</v>
      </c>
      <c r="J40" s="761">
        <v>1.1356843992827257</v>
      </c>
      <c r="K40" s="761">
        <v>0.58139534883720934</v>
      </c>
      <c r="L40" s="761">
        <v>0.93023255813953487</v>
      </c>
      <c r="M40" s="738"/>
    </row>
    <row r="41" spans="1:13">
      <c r="A41" s="1154" t="s">
        <v>243</v>
      </c>
      <c r="B41" s="1154"/>
      <c r="C41" s="1154"/>
      <c r="D41" s="1154"/>
      <c r="E41" s="1154"/>
      <c r="F41" s="1154"/>
      <c r="G41" s="760">
        <v>0</v>
      </c>
      <c r="H41" s="761">
        <v>3.4782608695652173</v>
      </c>
      <c r="I41" s="761">
        <v>3.3694344163658241</v>
      </c>
      <c r="J41" s="761">
        <v>3.1679617453676032</v>
      </c>
      <c r="K41" s="761">
        <v>3.3720930232558142</v>
      </c>
      <c r="L41" s="761">
        <v>2.7906976744186047</v>
      </c>
      <c r="M41" s="738"/>
    </row>
    <row r="42" spans="1:13">
      <c r="A42" s="1154" t="s">
        <v>244</v>
      </c>
      <c r="B42" s="1154"/>
      <c r="C42" s="1154"/>
      <c r="D42" s="1154"/>
      <c r="E42" s="1154"/>
      <c r="F42" s="1154"/>
      <c r="G42" s="760">
        <v>-1</v>
      </c>
      <c r="H42" s="761">
        <v>1.0559006211180124</v>
      </c>
      <c r="I42" s="761">
        <v>0.66185318892900125</v>
      </c>
      <c r="J42" s="761">
        <v>2.3311416616855949</v>
      </c>
      <c r="K42" s="761">
        <v>2.5</v>
      </c>
      <c r="L42" s="761">
        <v>1.0465116279069768</v>
      </c>
      <c r="M42" s="738"/>
    </row>
    <row r="43" spans="1:13">
      <c r="A43" s="1154" t="s">
        <v>67</v>
      </c>
      <c r="B43" s="1154"/>
      <c r="C43" s="1154"/>
      <c r="D43" s="1154"/>
      <c r="E43" s="1154"/>
      <c r="F43" s="1154"/>
      <c r="G43" s="760">
        <v>-2</v>
      </c>
      <c r="H43" s="761">
        <v>6.2111801242236024E-2</v>
      </c>
      <c r="I43" s="761">
        <v>6.0168471720818288E-2</v>
      </c>
      <c r="J43" s="761">
        <v>0</v>
      </c>
      <c r="K43" s="761">
        <v>0.11627906976744186</v>
      </c>
      <c r="L43" s="761">
        <v>1.8023255813953489</v>
      </c>
      <c r="M43" s="738"/>
    </row>
    <row r="44" spans="1:13">
      <c r="A44" s="745" t="s">
        <v>539</v>
      </c>
      <c r="B44" s="746"/>
      <c r="C44" s="746"/>
      <c r="D44" s="746"/>
      <c r="E44" s="746"/>
      <c r="F44" s="746"/>
      <c r="G44" s="747"/>
      <c r="H44" s="758"/>
      <c r="I44" s="758"/>
      <c r="J44" s="758"/>
      <c r="K44" s="758"/>
      <c r="L44" s="759"/>
      <c r="M44" s="738"/>
    </row>
    <row r="45" spans="1:13">
      <c r="A45" s="1154" t="s">
        <v>209</v>
      </c>
      <c r="B45" s="1154"/>
      <c r="C45" s="1154"/>
      <c r="D45" s="1154"/>
      <c r="E45" s="1154"/>
      <c r="F45" s="1154"/>
      <c r="G45" s="760">
        <v>1</v>
      </c>
      <c r="H45" s="761">
        <v>1.5527950310559007</v>
      </c>
      <c r="I45" s="761">
        <v>1.2033694344163659</v>
      </c>
      <c r="J45" s="761">
        <v>0.65750149432157801</v>
      </c>
      <c r="K45" s="761">
        <v>0.58139534883720934</v>
      </c>
      <c r="L45" s="761">
        <v>0.93023255813953487</v>
      </c>
      <c r="M45" s="738"/>
    </row>
    <row r="46" spans="1:13">
      <c r="A46" s="1154" t="s">
        <v>243</v>
      </c>
      <c r="B46" s="1154"/>
      <c r="C46" s="1154"/>
      <c r="D46" s="1154"/>
      <c r="E46" s="1154"/>
      <c r="F46" s="1154"/>
      <c r="G46" s="760">
        <v>0</v>
      </c>
      <c r="H46" s="761">
        <v>3.9130434782608696</v>
      </c>
      <c r="I46" s="761">
        <v>3.6101083032490973</v>
      </c>
      <c r="J46" s="761">
        <v>3.3472803347280333</v>
      </c>
      <c r="K46" s="761">
        <v>3.3720930232558142</v>
      </c>
      <c r="L46" s="761">
        <v>3.0232558139534884</v>
      </c>
      <c r="M46" s="738"/>
    </row>
    <row r="47" spans="1:13">
      <c r="A47" s="1154" t="s">
        <v>244</v>
      </c>
      <c r="B47" s="1154"/>
      <c r="C47" s="1154"/>
      <c r="D47" s="1154"/>
      <c r="E47" s="1154"/>
      <c r="F47" s="1154"/>
      <c r="G47" s="760">
        <v>-1</v>
      </c>
      <c r="H47" s="761">
        <v>0.74534161490683226</v>
      </c>
      <c r="I47" s="761">
        <v>1.2033694344163659</v>
      </c>
      <c r="J47" s="761">
        <v>2.0920502092050208</v>
      </c>
      <c r="K47" s="761">
        <v>2.0348837209302326</v>
      </c>
      <c r="L47" s="761">
        <v>1.0465116279069768</v>
      </c>
      <c r="M47" s="738"/>
    </row>
    <row r="48" spans="1:13">
      <c r="A48" s="1154" t="s">
        <v>67</v>
      </c>
      <c r="B48" s="1154"/>
      <c r="C48" s="1154"/>
      <c r="D48" s="1154"/>
      <c r="E48" s="1154"/>
      <c r="F48" s="1154"/>
      <c r="G48" s="760">
        <v>-2</v>
      </c>
      <c r="H48" s="761">
        <v>6.2111801242236024E-2</v>
      </c>
      <c r="I48" s="761">
        <v>6.0168471720818288E-2</v>
      </c>
      <c r="J48" s="761">
        <v>5.9772863120143453E-2</v>
      </c>
      <c r="K48" s="761">
        <v>0</v>
      </c>
      <c r="L48" s="761">
        <v>0.98837209302325579</v>
      </c>
      <c r="M48" s="738"/>
    </row>
    <row r="49" spans="1:13">
      <c r="A49" s="745" t="s">
        <v>529</v>
      </c>
      <c r="B49" s="746"/>
      <c r="C49" s="746"/>
      <c r="D49" s="746"/>
      <c r="E49" s="746"/>
      <c r="F49" s="746"/>
      <c r="G49" s="747"/>
      <c r="H49" s="758"/>
      <c r="I49" s="758"/>
      <c r="J49" s="758"/>
      <c r="K49" s="758"/>
      <c r="L49" s="759"/>
      <c r="M49" s="738"/>
    </row>
    <row r="50" spans="1:13">
      <c r="A50" s="1154" t="s">
        <v>209</v>
      </c>
      <c r="B50" s="1154"/>
      <c r="C50" s="1154"/>
      <c r="D50" s="1154"/>
      <c r="E50" s="1154"/>
      <c r="F50" s="1154"/>
      <c r="G50" s="760">
        <v>1</v>
      </c>
      <c r="H50" s="761">
        <v>7.8881987577639752</v>
      </c>
      <c r="I50" s="761">
        <v>7.4007220216606502</v>
      </c>
      <c r="J50" s="761">
        <v>4.2438732815301856</v>
      </c>
      <c r="K50" s="761">
        <v>2.9651162790697674</v>
      </c>
      <c r="L50" s="761">
        <v>6.7441860465116283</v>
      </c>
      <c r="M50" s="738"/>
    </row>
    <row r="51" spans="1:13">
      <c r="A51" s="1154" t="s">
        <v>243</v>
      </c>
      <c r="B51" s="1154"/>
      <c r="C51" s="1154"/>
      <c r="D51" s="1154"/>
      <c r="E51" s="1154"/>
      <c r="F51" s="1154"/>
      <c r="G51" s="760">
        <v>0</v>
      </c>
      <c r="H51" s="761">
        <v>12.360248447204969</v>
      </c>
      <c r="I51" s="761">
        <v>13.477737665463296</v>
      </c>
      <c r="J51" s="761">
        <v>11.057979677226539</v>
      </c>
      <c r="K51" s="761">
        <v>10</v>
      </c>
      <c r="L51" s="761">
        <v>8.9534883720930232</v>
      </c>
      <c r="M51" s="738"/>
    </row>
    <row r="52" spans="1:13">
      <c r="A52" s="1154" t="s">
        <v>244</v>
      </c>
      <c r="B52" s="1154"/>
      <c r="C52" s="1154"/>
      <c r="D52" s="1154"/>
      <c r="E52" s="1154"/>
      <c r="F52" s="1154"/>
      <c r="G52" s="760">
        <v>-1</v>
      </c>
      <c r="H52" s="761">
        <v>8.633540372670808</v>
      </c>
      <c r="I52" s="761">
        <v>7.7617328519855597</v>
      </c>
      <c r="J52" s="761">
        <v>12.851165570830842</v>
      </c>
      <c r="K52" s="761">
        <v>15.05813953488372</v>
      </c>
      <c r="L52" s="761">
        <v>5.5232558139534884</v>
      </c>
      <c r="M52" s="738"/>
    </row>
    <row r="53" spans="1:13">
      <c r="A53" s="1154" t="s">
        <v>67</v>
      </c>
      <c r="B53" s="1154"/>
      <c r="C53" s="1154"/>
      <c r="D53" s="1154"/>
      <c r="E53" s="1154"/>
      <c r="F53" s="1154"/>
      <c r="G53" s="760">
        <v>-2</v>
      </c>
      <c r="H53" s="761">
        <v>0.18633540372670807</v>
      </c>
      <c r="I53" s="761">
        <v>0.12033694344163658</v>
      </c>
      <c r="J53" s="761">
        <v>0.23909145248057381</v>
      </c>
      <c r="K53" s="761">
        <v>0.40697674418604651</v>
      </c>
      <c r="L53" s="761">
        <v>7.2093023255813957</v>
      </c>
      <c r="M53" s="738"/>
    </row>
    <row r="54" spans="1:13">
      <c r="A54" s="745" t="s">
        <v>583</v>
      </c>
      <c r="B54" s="746"/>
      <c r="C54" s="746"/>
      <c r="D54" s="746"/>
      <c r="E54" s="746"/>
      <c r="F54" s="746"/>
      <c r="G54" s="747"/>
      <c r="H54" s="758"/>
      <c r="I54" s="758"/>
      <c r="J54" s="758"/>
      <c r="K54" s="758"/>
      <c r="L54" s="759"/>
      <c r="M54" s="738"/>
    </row>
    <row r="55" spans="1:13">
      <c r="A55" s="1154" t="s">
        <v>209</v>
      </c>
      <c r="B55" s="1154"/>
      <c r="C55" s="1154"/>
      <c r="D55" s="1154"/>
      <c r="E55" s="1154"/>
      <c r="F55" s="1154"/>
      <c r="G55" s="760">
        <v>1</v>
      </c>
      <c r="H55" s="761">
        <v>1.3664596273291925</v>
      </c>
      <c r="I55" s="761">
        <v>1.5042117930204573</v>
      </c>
      <c r="J55" s="761">
        <v>2.2115959354453079</v>
      </c>
      <c r="K55" s="761">
        <v>1.1627906976744187</v>
      </c>
      <c r="L55" s="761">
        <v>0.93023255813953487</v>
      </c>
      <c r="M55" s="738"/>
    </row>
    <row r="56" spans="1:13">
      <c r="A56" s="1154" t="s">
        <v>243</v>
      </c>
      <c r="B56" s="1154"/>
      <c r="C56" s="1154"/>
      <c r="D56" s="1154"/>
      <c r="E56" s="1154"/>
      <c r="F56" s="1154"/>
      <c r="G56" s="760">
        <v>0</v>
      </c>
      <c r="H56" s="761">
        <v>2.4223602484472049</v>
      </c>
      <c r="I56" s="761">
        <v>2.9482551143200961</v>
      </c>
      <c r="J56" s="761">
        <v>2.0322773460848773</v>
      </c>
      <c r="K56" s="761">
        <v>3.0232558139534884</v>
      </c>
      <c r="L56" s="761">
        <v>2.3837209302325579</v>
      </c>
      <c r="M56" s="738"/>
    </row>
    <row r="57" spans="1:13">
      <c r="A57" s="1154" t="s">
        <v>244</v>
      </c>
      <c r="B57" s="1154"/>
      <c r="C57" s="1154"/>
      <c r="D57" s="1154"/>
      <c r="E57" s="1154"/>
      <c r="F57" s="1154"/>
      <c r="G57" s="760">
        <v>-1</v>
      </c>
      <c r="H57" s="761">
        <v>1.2422360248447204</v>
      </c>
      <c r="I57" s="761">
        <v>0.42117930204572807</v>
      </c>
      <c r="J57" s="761">
        <v>0.53795576808129109</v>
      </c>
      <c r="K57" s="761">
        <v>0.52325581395348841</v>
      </c>
      <c r="L57" s="761">
        <v>0.98837209302325579</v>
      </c>
      <c r="M57" s="738"/>
    </row>
    <row r="58" spans="1:13">
      <c r="A58" s="1154" t="s">
        <v>67</v>
      </c>
      <c r="B58" s="1154"/>
      <c r="C58" s="1154"/>
      <c r="D58" s="1154"/>
      <c r="E58" s="1154"/>
      <c r="F58" s="1154"/>
      <c r="G58" s="760">
        <v>-2</v>
      </c>
      <c r="H58" s="761">
        <v>0</v>
      </c>
      <c r="I58" s="761">
        <v>0</v>
      </c>
      <c r="J58" s="761">
        <v>5.9772863120143453E-2</v>
      </c>
      <c r="K58" s="761">
        <v>5.8139534883720929E-2</v>
      </c>
      <c r="L58" s="761">
        <v>0.46511627906976744</v>
      </c>
      <c r="M58" s="738"/>
    </row>
    <row r="59" spans="1:13">
      <c r="A59" s="745" t="s">
        <v>541</v>
      </c>
      <c r="B59" s="746"/>
      <c r="C59" s="746"/>
      <c r="D59" s="746"/>
      <c r="E59" s="746"/>
      <c r="F59" s="746"/>
      <c r="G59" s="747"/>
      <c r="H59" s="758"/>
      <c r="I59" s="758"/>
      <c r="J59" s="758"/>
      <c r="K59" s="758"/>
      <c r="L59" s="759"/>
      <c r="M59" s="738"/>
    </row>
    <row r="60" spans="1:13">
      <c r="A60" s="1154" t="s">
        <v>209</v>
      </c>
      <c r="B60" s="1154"/>
      <c r="C60" s="1154"/>
      <c r="D60" s="1154"/>
      <c r="E60" s="1154"/>
      <c r="F60" s="1154"/>
      <c r="G60" s="760">
        <v>1</v>
      </c>
      <c r="H60" s="761">
        <v>4.2236024844720497</v>
      </c>
      <c r="I60" s="761">
        <v>3.7304452466907341</v>
      </c>
      <c r="J60" s="761">
        <v>2.8690974297668856</v>
      </c>
      <c r="K60" s="761">
        <v>1.5116279069767442</v>
      </c>
      <c r="L60" s="761">
        <v>2.558139534883721</v>
      </c>
      <c r="M60" s="738"/>
    </row>
    <row r="61" spans="1:13">
      <c r="A61" s="1154" t="s">
        <v>243</v>
      </c>
      <c r="B61" s="1154"/>
      <c r="C61" s="1154"/>
      <c r="D61" s="1154"/>
      <c r="E61" s="1154"/>
      <c r="F61" s="1154"/>
      <c r="G61" s="760">
        <v>0</v>
      </c>
      <c r="H61" s="761">
        <v>7.2049689440993792</v>
      </c>
      <c r="I61" s="761">
        <v>7.0998796630565586</v>
      </c>
      <c r="J61" s="761">
        <v>6.5152420800956365</v>
      </c>
      <c r="K61" s="761">
        <v>5.4651162790697674</v>
      </c>
      <c r="L61" s="761">
        <v>4.0116279069767442</v>
      </c>
      <c r="M61" s="738"/>
    </row>
    <row r="62" spans="1:13">
      <c r="A62" s="1154" t="s">
        <v>244</v>
      </c>
      <c r="B62" s="1154"/>
      <c r="C62" s="1154"/>
      <c r="D62" s="1154"/>
      <c r="E62" s="1154"/>
      <c r="F62" s="1154"/>
      <c r="G62" s="760">
        <v>-1</v>
      </c>
      <c r="H62" s="761">
        <v>3.4782608695652173</v>
      </c>
      <c r="I62" s="761">
        <v>3.6702767749699157</v>
      </c>
      <c r="J62" s="761">
        <v>5.200239091452481</v>
      </c>
      <c r="K62" s="761">
        <v>7.1511627906976747</v>
      </c>
      <c r="L62" s="761">
        <v>2.7906976744186047</v>
      </c>
      <c r="M62" s="738"/>
    </row>
    <row r="63" spans="1:13">
      <c r="A63" s="1154" t="s">
        <v>67</v>
      </c>
      <c r="B63" s="1154"/>
      <c r="C63" s="1154"/>
      <c r="D63" s="1154"/>
      <c r="E63" s="1154"/>
      <c r="F63" s="1154"/>
      <c r="G63" s="760">
        <v>-2</v>
      </c>
      <c r="H63" s="761">
        <v>6.2111801242236024E-2</v>
      </c>
      <c r="I63" s="761">
        <v>0.24067388688327315</v>
      </c>
      <c r="J63" s="761">
        <v>0.17931858936043035</v>
      </c>
      <c r="K63" s="761">
        <v>0.1744186046511628</v>
      </c>
      <c r="L63" s="761">
        <v>4.941860465116279</v>
      </c>
      <c r="M63" s="738"/>
    </row>
    <row r="64" spans="1:13">
      <c r="A64" s="745" t="s">
        <v>95</v>
      </c>
      <c r="B64" s="746"/>
      <c r="C64" s="746"/>
      <c r="D64" s="746"/>
      <c r="E64" s="746"/>
      <c r="F64" s="746"/>
      <c r="G64" s="747"/>
      <c r="H64" s="758"/>
      <c r="I64" s="758"/>
      <c r="J64" s="758"/>
      <c r="K64" s="758"/>
      <c r="L64" s="759"/>
      <c r="M64" s="738"/>
    </row>
    <row r="65" spans="1:13">
      <c r="A65" s="1154" t="s">
        <v>209</v>
      </c>
      <c r="B65" s="1154"/>
      <c r="C65" s="1154"/>
      <c r="D65" s="1154"/>
      <c r="E65" s="1154"/>
      <c r="F65" s="1154"/>
      <c r="G65" s="760">
        <v>1</v>
      </c>
      <c r="H65" s="761">
        <v>4.0372670807453419</v>
      </c>
      <c r="I65" s="761">
        <v>4.0914560770156436</v>
      </c>
      <c r="J65" s="761">
        <v>2.510460251046025</v>
      </c>
      <c r="K65" s="761">
        <v>1.3372093023255813</v>
      </c>
      <c r="L65" s="761">
        <v>3.3139534883720931</v>
      </c>
      <c r="M65" s="738"/>
    </row>
    <row r="66" spans="1:13">
      <c r="A66" s="1154" t="s">
        <v>243</v>
      </c>
      <c r="B66" s="1154"/>
      <c r="C66" s="1154"/>
      <c r="D66" s="1154"/>
      <c r="E66" s="1154"/>
      <c r="F66" s="1154"/>
      <c r="G66" s="760">
        <v>0</v>
      </c>
      <c r="H66" s="761">
        <v>7.8260869565217392</v>
      </c>
      <c r="I66" s="761">
        <v>8.4235860409145609</v>
      </c>
      <c r="J66" s="761">
        <v>7.1129707112970708</v>
      </c>
      <c r="K66" s="761">
        <v>6.4534883720930232</v>
      </c>
      <c r="L66" s="761">
        <v>5.5813953488372094</v>
      </c>
      <c r="M66" s="738"/>
    </row>
    <row r="67" spans="1:13">
      <c r="A67" s="1154" t="s">
        <v>244</v>
      </c>
      <c r="B67" s="1154"/>
      <c r="C67" s="1154"/>
      <c r="D67" s="1154"/>
      <c r="E67" s="1154"/>
      <c r="F67" s="1154"/>
      <c r="G67" s="760">
        <v>-1</v>
      </c>
      <c r="H67" s="761">
        <v>5.2173913043478262</v>
      </c>
      <c r="I67" s="761">
        <v>5.29482551143201</v>
      </c>
      <c r="J67" s="761">
        <v>8.2486551105797972</v>
      </c>
      <c r="K67" s="761">
        <v>10.406976744186046</v>
      </c>
      <c r="L67" s="761">
        <v>4.0116279069767442</v>
      </c>
      <c r="M67" s="738"/>
    </row>
    <row r="68" spans="1:13">
      <c r="A68" s="1154" t="s">
        <v>67</v>
      </c>
      <c r="B68" s="1154"/>
      <c r="C68" s="1154"/>
      <c r="D68" s="1154"/>
      <c r="E68" s="1154"/>
      <c r="F68" s="1154"/>
      <c r="G68" s="760">
        <v>-2</v>
      </c>
      <c r="H68" s="761">
        <v>0.12422360248447205</v>
      </c>
      <c r="I68" s="761">
        <v>0</v>
      </c>
      <c r="J68" s="761">
        <v>0.23909145248057381</v>
      </c>
      <c r="K68" s="761">
        <v>0.34883720930232559</v>
      </c>
      <c r="L68" s="761">
        <v>5.6395348837209305</v>
      </c>
      <c r="M68" s="738"/>
    </row>
    <row r="69" spans="1:13">
      <c r="A69" s="745" t="s">
        <v>543</v>
      </c>
      <c r="B69" s="746"/>
      <c r="C69" s="746"/>
      <c r="D69" s="746"/>
      <c r="E69" s="746"/>
      <c r="F69" s="746"/>
      <c r="G69" s="747"/>
      <c r="H69" s="758"/>
      <c r="I69" s="758"/>
      <c r="J69" s="758"/>
      <c r="K69" s="758"/>
      <c r="L69" s="759"/>
      <c r="M69" s="738"/>
    </row>
    <row r="70" spans="1:13">
      <c r="A70" s="1154" t="s">
        <v>209</v>
      </c>
      <c r="B70" s="1154"/>
      <c r="C70" s="1154"/>
      <c r="D70" s="1154"/>
      <c r="E70" s="1154"/>
      <c r="F70" s="1154"/>
      <c r="G70" s="760">
        <v>1</v>
      </c>
      <c r="H70" s="761">
        <v>0.55900621118012417</v>
      </c>
      <c r="I70" s="761">
        <v>0.54151624548736466</v>
      </c>
      <c r="J70" s="761">
        <v>0.11954572624028691</v>
      </c>
      <c r="K70" s="761">
        <v>0.23255813953488372</v>
      </c>
      <c r="L70" s="761">
        <v>0.34883720930232559</v>
      </c>
      <c r="M70" s="738"/>
    </row>
    <row r="71" spans="1:13">
      <c r="A71" s="1154" t="s">
        <v>243</v>
      </c>
      <c r="B71" s="1154"/>
      <c r="C71" s="1154"/>
      <c r="D71" s="1154"/>
      <c r="E71" s="1154"/>
      <c r="F71" s="1154"/>
      <c r="G71" s="760">
        <v>0</v>
      </c>
      <c r="H71" s="761">
        <v>1.3043478260869565</v>
      </c>
      <c r="I71" s="761">
        <v>1.3237063778580025</v>
      </c>
      <c r="J71" s="761">
        <v>1.4345487148834428</v>
      </c>
      <c r="K71" s="761">
        <v>0.81395348837209303</v>
      </c>
      <c r="L71" s="761">
        <v>0.69767441860465118</v>
      </c>
      <c r="M71" s="738"/>
    </row>
    <row r="72" spans="1:13">
      <c r="A72" s="1154" t="s">
        <v>244</v>
      </c>
      <c r="B72" s="1154"/>
      <c r="C72" s="1154"/>
      <c r="D72" s="1154"/>
      <c r="E72" s="1154"/>
      <c r="F72" s="1154"/>
      <c r="G72" s="760">
        <v>-1</v>
      </c>
      <c r="H72" s="761">
        <v>0.37267080745341613</v>
      </c>
      <c r="I72" s="761">
        <v>0.42117930204572807</v>
      </c>
      <c r="J72" s="761">
        <v>0.71727435744172141</v>
      </c>
      <c r="K72" s="761">
        <v>1.2790697674418605</v>
      </c>
      <c r="L72" s="761">
        <v>0.1744186046511628</v>
      </c>
      <c r="M72" s="738"/>
    </row>
    <row r="73" spans="1:13">
      <c r="A73" s="1154" t="s">
        <v>67</v>
      </c>
      <c r="B73" s="1154"/>
      <c r="C73" s="1154"/>
      <c r="D73" s="1154"/>
      <c r="E73" s="1154"/>
      <c r="F73" s="1154"/>
      <c r="G73" s="760">
        <v>-2</v>
      </c>
      <c r="H73" s="761">
        <v>0</v>
      </c>
      <c r="I73" s="761">
        <v>0</v>
      </c>
      <c r="J73" s="761">
        <v>0</v>
      </c>
      <c r="K73" s="761">
        <v>0</v>
      </c>
      <c r="L73" s="761">
        <v>1.1046511627906976</v>
      </c>
      <c r="M73" s="738"/>
    </row>
    <row r="74" spans="1:13">
      <c r="A74" s="745" t="s">
        <v>544</v>
      </c>
      <c r="B74" s="746"/>
      <c r="C74" s="746"/>
      <c r="D74" s="746"/>
      <c r="E74" s="746"/>
      <c r="F74" s="746"/>
      <c r="G74" s="747"/>
      <c r="H74" s="758"/>
      <c r="I74" s="758"/>
      <c r="J74" s="758"/>
      <c r="K74" s="758"/>
      <c r="L74" s="759"/>
      <c r="M74" s="738"/>
    </row>
    <row r="75" spans="1:13">
      <c r="A75" s="1154" t="s">
        <v>209</v>
      </c>
      <c r="B75" s="1154"/>
      <c r="C75" s="1154"/>
      <c r="D75" s="1154"/>
      <c r="E75" s="1154"/>
      <c r="F75" s="1154"/>
      <c r="G75" s="760">
        <v>1</v>
      </c>
      <c r="H75" s="761">
        <v>2.8571428571428572</v>
      </c>
      <c r="I75" s="761">
        <v>2.5872442839951866</v>
      </c>
      <c r="J75" s="761">
        <v>1.3747758517632995</v>
      </c>
      <c r="K75" s="761">
        <v>1.2209302325581395</v>
      </c>
      <c r="L75" s="761">
        <v>1.5116279069767442</v>
      </c>
      <c r="M75" s="738"/>
    </row>
    <row r="76" spans="1:13">
      <c r="A76" s="1154" t="s">
        <v>243</v>
      </c>
      <c r="B76" s="1154"/>
      <c r="C76" s="1154"/>
      <c r="D76" s="1154"/>
      <c r="E76" s="1154"/>
      <c r="F76" s="1154"/>
      <c r="G76" s="760">
        <v>0</v>
      </c>
      <c r="H76" s="761">
        <v>5.0310559006211184</v>
      </c>
      <c r="I76" s="761">
        <v>5.1744885679903732</v>
      </c>
      <c r="J76" s="761">
        <v>4.8416019127316199</v>
      </c>
      <c r="K76" s="761">
        <v>4.1860465116279073</v>
      </c>
      <c r="L76" s="761">
        <v>3.9534883720930232</v>
      </c>
      <c r="M76" s="738"/>
    </row>
    <row r="77" spans="1:13">
      <c r="A77" s="1154" t="s">
        <v>244</v>
      </c>
      <c r="B77" s="1154"/>
      <c r="C77" s="1154"/>
      <c r="D77" s="1154"/>
      <c r="E77" s="1154"/>
      <c r="F77" s="1154"/>
      <c r="G77" s="760">
        <v>-1</v>
      </c>
      <c r="H77" s="761">
        <v>1.1801242236024845</v>
      </c>
      <c r="I77" s="761">
        <v>1.2635379061371841</v>
      </c>
      <c r="J77" s="761">
        <v>2.5702331141661685</v>
      </c>
      <c r="K77" s="761">
        <v>3.3720930232558142</v>
      </c>
      <c r="L77" s="761">
        <v>1.2790697674418605</v>
      </c>
      <c r="M77" s="738"/>
    </row>
    <row r="78" spans="1:13">
      <c r="A78" s="1154" t="s">
        <v>67</v>
      </c>
      <c r="B78" s="1154"/>
      <c r="C78" s="1154"/>
      <c r="D78" s="1154"/>
      <c r="E78" s="1154"/>
      <c r="F78" s="1154"/>
      <c r="G78" s="760">
        <v>-2</v>
      </c>
      <c r="H78" s="761">
        <v>0</v>
      </c>
      <c r="I78" s="761">
        <v>0</v>
      </c>
      <c r="J78" s="761">
        <v>5.9772863120143453E-2</v>
      </c>
      <c r="K78" s="761">
        <v>0.11627906976744186</v>
      </c>
      <c r="L78" s="761">
        <v>2.1511627906976742</v>
      </c>
      <c r="M78" s="738"/>
    </row>
    <row r="79" spans="1:13">
      <c r="A79" s="745" t="s">
        <v>545</v>
      </c>
      <c r="B79" s="746"/>
      <c r="C79" s="746"/>
      <c r="D79" s="746"/>
      <c r="E79" s="746"/>
      <c r="F79" s="746"/>
      <c r="G79" s="747"/>
      <c r="H79" s="758"/>
      <c r="I79" s="758"/>
      <c r="J79" s="758"/>
      <c r="K79" s="758"/>
      <c r="L79" s="759"/>
      <c r="M79" s="738"/>
    </row>
    <row r="80" spans="1:13">
      <c r="A80" s="1154" t="s">
        <v>209</v>
      </c>
      <c r="B80" s="1154"/>
      <c r="C80" s="1154"/>
      <c r="D80" s="1154"/>
      <c r="E80" s="1154"/>
      <c r="F80" s="1154"/>
      <c r="G80" s="760">
        <v>1</v>
      </c>
      <c r="H80" s="761">
        <v>2.1118012422360248</v>
      </c>
      <c r="I80" s="761">
        <v>1.7448856799037304</v>
      </c>
      <c r="J80" s="761">
        <v>1.4943215780035863</v>
      </c>
      <c r="K80" s="761">
        <v>0.7558139534883721</v>
      </c>
      <c r="L80" s="761">
        <v>0.98837209302325579</v>
      </c>
      <c r="M80" s="738"/>
    </row>
    <row r="81" spans="1:13">
      <c r="A81" s="1154" t="s">
        <v>243</v>
      </c>
      <c r="B81" s="1154"/>
      <c r="C81" s="1154"/>
      <c r="D81" s="1154"/>
      <c r="E81" s="1154"/>
      <c r="F81" s="1154"/>
      <c r="G81" s="760">
        <v>0</v>
      </c>
      <c r="H81" s="761">
        <v>5.0931677018633543</v>
      </c>
      <c r="I81" s="761">
        <v>5.5956678700361007</v>
      </c>
      <c r="J81" s="761">
        <v>4.9611476389719069</v>
      </c>
      <c r="K81" s="761">
        <v>4.6511627906976747</v>
      </c>
      <c r="L81" s="761">
        <v>3.5465116279069768</v>
      </c>
      <c r="M81" s="738"/>
    </row>
    <row r="82" spans="1:13">
      <c r="A82" s="1154" t="s">
        <v>244</v>
      </c>
      <c r="B82" s="1154"/>
      <c r="C82" s="1154"/>
      <c r="D82" s="1154"/>
      <c r="E82" s="1154"/>
      <c r="F82" s="1154"/>
      <c r="G82" s="760">
        <v>-1</v>
      </c>
      <c r="H82" s="761">
        <v>1.2422360248447204</v>
      </c>
      <c r="I82" s="761">
        <v>1.6245487364620939</v>
      </c>
      <c r="J82" s="761">
        <v>2.2713687985654514</v>
      </c>
      <c r="K82" s="761">
        <v>3.6627906976744184</v>
      </c>
      <c r="L82" s="761">
        <v>1.8604651162790697</v>
      </c>
      <c r="M82" s="738"/>
    </row>
    <row r="83" spans="1:13">
      <c r="A83" s="1154" t="s">
        <v>67</v>
      </c>
      <c r="B83" s="1154"/>
      <c r="C83" s="1154"/>
      <c r="D83" s="1154"/>
      <c r="E83" s="1154"/>
      <c r="F83" s="1154"/>
      <c r="G83" s="760">
        <v>-2</v>
      </c>
      <c r="H83" s="761">
        <v>0</v>
      </c>
      <c r="I83" s="761">
        <v>0.12033694344163658</v>
      </c>
      <c r="J83" s="761">
        <v>0.11954572624028691</v>
      </c>
      <c r="K83" s="761">
        <v>0</v>
      </c>
      <c r="L83" s="761">
        <v>2.6744186046511627</v>
      </c>
      <c r="M83" s="738"/>
    </row>
    <row r="84" spans="1:13">
      <c r="A84" s="745" t="s">
        <v>582</v>
      </c>
      <c r="B84" s="746"/>
      <c r="C84" s="746"/>
      <c r="D84" s="746"/>
      <c r="E84" s="746"/>
      <c r="F84" s="746"/>
      <c r="G84" s="747"/>
      <c r="H84" s="758"/>
      <c r="I84" s="758"/>
      <c r="J84" s="758"/>
      <c r="K84" s="758"/>
      <c r="L84" s="759"/>
      <c r="M84" s="738"/>
    </row>
    <row r="85" spans="1:13">
      <c r="A85" s="1154" t="s">
        <v>209</v>
      </c>
      <c r="B85" s="1154"/>
      <c r="C85" s="1154"/>
      <c r="D85" s="1154"/>
      <c r="E85" s="1154"/>
      <c r="F85" s="1154"/>
      <c r="G85" s="760">
        <v>1</v>
      </c>
      <c r="H85" s="761">
        <v>0</v>
      </c>
      <c r="I85" s="761">
        <v>6.0168471720818288E-2</v>
      </c>
      <c r="J85" s="761">
        <v>0</v>
      </c>
      <c r="K85" s="761">
        <v>0</v>
      </c>
      <c r="L85" s="761">
        <v>0</v>
      </c>
      <c r="M85" s="738"/>
    </row>
    <row r="86" spans="1:13">
      <c r="A86" s="1154" t="s">
        <v>243</v>
      </c>
      <c r="B86" s="1154"/>
      <c r="C86" s="1154"/>
      <c r="D86" s="1154"/>
      <c r="E86" s="1154"/>
      <c r="F86" s="1154"/>
      <c r="G86" s="760">
        <v>0</v>
      </c>
      <c r="H86" s="761">
        <v>0.18633540372670807</v>
      </c>
      <c r="I86" s="761">
        <v>0.12033694344163658</v>
      </c>
      <c r="J86" s="761">
        <v>0.17931858936043035</v>
      </c>
      <c r="K86" s="761">
        <v>0.11627906976744186</v>
      </c>
      <c r="L86" s="761">
        <v>0.11627906976744186</v>
      </c>
      <c r="M86" s="738"/>
    </row>
    <row r="87" spans="1:13">
      <c r="A87" s="1154" t="s">
        <v>244</v>
      </c>
      <c r="B87" s="1154"/>
      <c r="C87" s="1154"/>
      <c r="D87" s="1154"/>
      <c r="E87" s="1154"/>
      <c r="F87" s="1154"/>
      <c r="G87" s="760">
        <v>-1</v>
      </c>
      <c r="H87" s="761">
        <v>0</v>
      </c>
      <c r="I87" s="761">
        <v>0</v>
      </c>
      <c r="J87" s="761">
        <v>5.9772863120143453E-2</v>
      </c>
      <c r="K87" s="761">
        <v>0.11627906976744186</v>
      </c>
      <c r="L87" s="761">
        <v>0</v>
      </c>
      <c r="M87" s="738"/>
    </row>
    <row r="88" spans="1:13">
      <c r="A88" s="1154" t="s">
        <v>67</v>
      </c>
      <c r="B88" s="1154"/>
      <c r="C88" s="1154"/>
      <c r="D88" s="1154"/>
      <c r="E88" s="1154"/>
      <c r="F88" s="1154"/>
      <c r="G88" s="760">
        <v>-2</v>
      </c>
      <c r="H88" s="761">
        <v>0</v>
      </c>
      <c r="I88" s="761">
        <v>0</v>
      </c>
      <c r="J88" s="761">
        <v>0</v>
      </c>
      <c r="K88" s="761">
        <v>0</v>
      </c>
      <c r="L88" s="761">
        <v>0.11627906976744186</v>
      </c>
      <c r="M88" s="738"/>
    </row>
    <row r="89" spans="1:13">
      <c r="A89" s="745" t="s">
        <v>232</v>
      </c>
      <c r="B89" s="746"/>
      <c r="C89" s="746"/>
      <c r="D89" s="746"/>
      <c r="E89" s="746"/>
      <c r="F89" s="746"/>
      <c r="G89" s="747"/>
      <c r="H89" s="758"/>
      <c r="I89" s="758"/>
      <c r="J89" s="758"/>
      <c r="K89" s="758"/>
      <c r="L89" s="759"/>
      <c r="M89" s="738"/>
    </row>
    <row r="90" spans="1:13">
      <c r="A90" s="1154" t="s">
        <v>209</v>
      </c>
      <c r="B90" s="1154"/>
      <c r="C90" s="1154"/>
      <c r="D90" s="1154"/>
      <c r="E90" s="1154"/>
      <c r="F90" s="1154"/>
      <c r="G90" s="760">
        <v>1</v>
      </c>
      <c r="H90" s="761">
        <v>6.2111801242236024E-2</v>
      </c>
      <c r="I90" s="761">
        <v>6.0168471720818288E-2</v>
      </c>
      <c r="J90" s="761">
        <v>0.17931858936043035</v>
      </c>
      <c r="K90" s="761">
        <v>0.11627906976744186</v>
      </c>
      <c r="L90" s="761">
        <v>0.11627906976744186</v>
      </c>
      <c r="M90" s="738"/>
    </row>
    <row r="91" spans="1:13">
      <c r="A91" s="1154" t="s">
        <v>243</v>
      </c>
      <c r="B91" s="1154"/>
      <c r="C91" s="1154"/>
      <c r="D91" s="1154"/>
      <c r="E91" s="1154"/>
      <c r="F91" s="1154"/>
      <c r="G91" s="760">
        <v>0</v>
      </c>
      <c r="H91" s="761">
        <v>0.18633540372670807</v>
      </c>
      <c r="I91" s="761">
        <v>0.24067388688327315</v>
      </c>
      <c r="J91" s="761">
        <v>0.35863717872086071</v>
      </c>
      <c r="K91" s="761">
        <v>0.23255813953488372</v>
      </c>
      <c r="L91" s="761">
        <v>0.40697674418604651</v>
      </c>
      <c r="M91" s="738"/>
    </row>
    <row r="92" spans="1:13">
      <c r="A92" s="1154" t="s">
        <v>244</v>
      </c>
      <c r="B92" s="1154"/>
      <c r="C92" s="1154"/>
      <c r="D92" s="1154"/>
      <c r="E92" s="1154"/>
      <c r="F92" s="1154"/>
      <c r="G92" s="760">
        <v>-1</v>
      </c>
      <c r="H92" s="761">
        <v>0</v>
      </c>
      <c r="I92" s="761">
        <v>0.12033694344163658</v>
      </c>
      <c r="J92" s="761">
        <v>0.35863717872086071</v>
      </c>
      <c r="K92" s="761">
        <v>0.52325581395348841</v>
      </c>
      <c r="L92" s="761">
        <v>0.1744186046511628</v>
      </c>
      <c r="M92" s="738"/>
    </row>
    <row r="93" spans="1:13">
      <c r="A93" s="1154" t="s">
        <v>67</v>
      </c>
      <c r="B93" s="1154"/>
      <c r="C93" s="1154"/>
      <c r="D93" s="1154"/>
      <c r="E93" s="1154"/>
      <c r="F93" s="1154"/>
      <c r="G93" s="760">
        <v>-2</v>
      </c>
      <c r="H93" s="761">
        <v>0</v>
      </c>
      <c r="I93" s="761">
        <v>0</v>
      </c>
      <c r="J93" s="761">
        <v>0</v>
      </c>
      <c r="K93" s="761">
        <v>0</v>
      </c>
      <c r="L93" s="761">
        <v>0.1744186046511628</v>
      </c>
      <c r="M93" s="738"/>
    </row>
    <row r="94" spans="1:13">
      <c r="A94" s="742"/>
      <c r="B94" s="743"/>
      <c r="C94" s="743"/>
      <c r="D94" s="743"/>
      <c r="E94" s="743"/>
      <c r="F94" s="744"/>
      <c r="G94" s="762"/>
      <c r="H94" s="763"/>
      <c r="I94" s="763"/>
      <c r="J94" s="763"/>
      <c r="K94" s="763"/>
      <c r="L94" s="763"/>
      <c r="M94" s="738"/>
    </row>
    <row r="95" spans="1:13">
      <c r="A95" s="1151" t="s">
        <v>86</v>
      </c>
      <c r="B95" s="1152"/>
      <c r="C95" s="1152"/>
      <c r="D95" s="1152"/>
      <c r="E95" s="1152"/>
      <c r="F95" s="1153"/>
      <c r="G95" s="764"/>
      <c r="H95" s="765"/>
      <c r="I95" s="765"/>
      <c r="J95" s="765"/>
      <c r="K95" s="765"/>
      <c r="L95" s="765"/>
      <c r="M95" s="738"/>
    </row>
    <row r="96" spans="1:13">
      <c r="A96" s="1149" t="s">
        <v>209</v>
      </c>
      <c r="B96" s="1149"/>
      <c r="C96" s="1149"/>
      <c r="D96" s="1149"/>
      <c r="E96" s="1149"/>
      <c r="F96" s="1149"/>
      <c r="G96" s="766">
        <v>1</v>
      </c>
      <c r="H96" s="767">
        <v>27.329192546583851</v>
      </c>
      <c r="I96" s="767">
        <v>25.571600481347772</v>
      </c>
      <c r="J96" s="767">
        <v>16.796174536760311</v>
      </c>
      <c r="K96" s="767">
        <v>10.465116279069768</v>
      </c>
      <c r="L96" s="767">
        <v>18.372093023255815</v>
      </c>
      <c r="M96" s="738"/>
    </row>
    <row r="97" spans="1:13">
      <c r="A97" s="1149" t="s">
        <v>243</v>
      </c>
      <c r="B97" s="1149"/>
      <c r="C97" s="1149"/>
      <c r="D97" s="1149"/>
      <c r="E97" s="1149"/>
      <c r="F97" s="1149"/>
      <c r="G97" s="766">
        <v>0</v>
      </c>
      <c r="H97" s="767">
        <v>49.006211180124225</v>
      </c>
      <c r="I97" s="767">
        <v>51.383874849578824</v>
      </c>
      <c r="J97" s="767">
        <v>45.008965929468019</v>
      </c>
      <c r="K97" s="767">
        <v>41.686046511627907</v>
      </c>
      <c r="L97" s="767">
        <v>35.465116279069768</v>
      </c>
      <c r="M97" s="738"/>
    </row>
    <row r="98" spans="1:13">
      <c r="A98" s="1149" t="s">
        <v>244</v>
      </c>
      <c r="B98" s="1149"/>
      <c r="C98" s="1149"/>
      <c r="D98" s="1149"/>
      <c r="E98" s="1149"/>
      <c r="F98" s="1149"/>
      <c r="G98" s="766">
        <v>-1</v>
      </c>
      <c r="H98" s="767">
        <v>23.167701863354036</v>
      </c>
      <c r="I98" s="767">
        <v>22.442839951865224</v>
      </c>
      <c r="J98" s="767">
        <v>37.238493723849373</v>
      </c>
      <c r="K98" s="767">
        <v>46.627906976744185</v>
      </c>
      <c r="L98" s="767">
        <v>18.895348837209301</v>
      </c>
      <c r="M98" s="738"/>
    </row>
    <row r="99" spans="1:13">
      <c r="A99" s="1149" t="s">
        <v>67</v>
      </c>
      <c r="B99" s="1149"/>
      <c r="C99" s="1149"/>
      <c r="D99" s="1149"/>
      <c r="E99" s="1149"/>
      <c r="F99" s="1149"/>
      <c r="G99" s="766">
        <v>-2</v>
      </c>
      <c r="H99" s="767">
        <v>0.49689440993788819</v>
      </c>
      <c r="I99" s="767">
        <v>0.60168471720818295</v>
      </c>
      <c r="J99" s="767">
        <v>0.95636580992229525</v>
      </c>
      <c r="K99" s="767">
        <v>1.2209302325581395</v>
      </c>
      <c r="L99" s="767">
        <v>27.267441860465116</v>
      </c>
      <c r="M99" s="738"/>
    </row>
    <row r="100" spans="1:13">
      <c r="A100" s="1150" t="s">
        <v>87</v>
      </c>
      <c r="B100" s="1150"/>
      <c r="C100" s="1150"/>
      <c r="D100" s="1150"/>
      <c r="E100" s="1150"/>
      <c r="F100" s="1150"/>
      <c r="G100" s="768"/>
      <c r="H100" s="769"/>
      <c r="I100" s="769"/>
      <c r="J100" s="769"/>
      <c r="K100" s="769"/>
      <c r="L100" s="769"/>
      <c r="M100" s="738"/>
    </row>
    <row r="101" spans="1:13">
      <c r="A101" s="1150"/>
      <c r="B101" s="1150"/>
      <c r="C101" s="1150"/>
      <c r="D101" s="1150"/>
      <c r="E101" s="1150"/>
      <c r="F101" s="1150"/>
      <c r="G101" s="766"/>
      <c r="H101" s="769">
        <v>100</v>
      </c>
      <c r="I101" s="769">
        <v>100</v>
      </c>
      <c r="J101" s="769">
        <v>100</v>
      </c>
      <c r="K101" s="769">
        <v>100</v>
      </c>
      <c r="L101" s="769">
        <v>100</v>
      </c>
      <c r="M101" s="738"/>
    </row>
  </sheetData>
  <mergeCells count="95">
    <mergeCell ref="A14:K14"/>
    <mergeCell ref="A15:K15"/>
    <mergeCell ref="A7:K7"/>
    <mergeCell ref="A5:F5"/>
    <mergeCell ref="G5:K5"/>
    <mergeCell ref="A6:F6"/>
    <mergeCell ref="G6:K6"/>
    <mergeCell ref="A8:K8"/>
    <mergeCell ref="A9:K9"/>
    <mergeCell ref="A10:K10"/>
    <mergeCell ref="A11:K11"/>
    <mergeCell ref="A12:K12"/>
    <mergeCell ref="A13:K13"/>
    <mergeCell ref="A16:K16"/>
    <mergeCell ref="A17:K17"/>
    <mergeCell ref="A20:K20"/>
    <mergeCell ref="A21:K21"/>
    <mergeCell ref="A18:K18"/>
    <mergeCell ref="A19:K19"/>
    <mergeCell ref="A45:F45"/>
    <mergeCell ref="A46:F46"/>
    <mergeCell ref="A47:F47"/>
    <mergeCell ref="A48:F48"/>
    <mergeCell ref="A22:K22"/>
    <mergeCell ref="A23:G23"/>
    <mergeCell ref="H23:K23"/>
    <mergeCell ref="A43:F43"/>
    <mergeCell ref="A42:F42"/>
    <mergeCell ref="A37:F37"/>
    <mergeCell ref="A56:F56"/>
    <mergeCell ref="A57:F57"/>
    <mergeCell ref="A58:F58"/>
    <mergeCell ref="A61:F61"/>
    <mergeCell ref="A60:F60"/>
    <mergeCell ref="A50:F50"/>
    <mergeCell ref="A51:F51"/>
    <mergeCell ref="A52:F52"/>
    <mergeCell ref="A55:F55"/>
    <mergeCell ref="A53:F53"/>
    <mergeCell ref="A68:F68"/>
    <mergeCell ref="A70:F70"/>
    <mergeCell ref="A73:F73"/>
    <mergeCell ref="A71:F71"/>
    <mergeCell ref="A72:F72"/>
    <mergeCell ref="A62:F62"/>
    <mergeCell ref="A63:F63"/>
    <mergeCell ref="A67:F67"/>
    <mergeCell ref="A65:F65"/>
    <mergeCell ref="A66:F66"/>
    <mergeCell ref="A82:F82"/>
    <mergeCell ref="A83:F83"/>
    <mergeCell ref="A78:F78"/>
    <mergeCell ref="A80:F80"/>
    <mergeCell ref="A81:F81"/>
    <mergeCell ref="A75:F75"/>
    <mergeCell ref="A76:F76"/>
    <mergeCell ref="A77:F77"/>
    <mergeCell ref="A24:G24"/>
    <mergeCell ref="H27:K27"/>
    <mergeCell ref="K1:L1"/>
    <mergeCell ref="A3:F3"/>
    <mergeCell ref="G3:K3"/>
    <mergeCell ref="A4:F4"/>
    <mergeCell ref="G4:K4"/>
    <mergeCell ref="H24:K24"/>
    <mergeCell ref="A25:G25"/>
    <mergeCell ref="H25:K25"/>
    <mergeCell ref="A28:G28"/>
    <mergeCell ref="H28:K28"/>
    <mergeCell ref="C30:K30"/>
    <mergeCell ref="A27:G27"/>
    <mergeCell ref="A26:G26"/>
    <mergeCell ref="H26:K26"/>
    <mergeCell ref="G32:G33"/>
    <mergeCell ref="A35:F35"/>
    <mergeCell ref="A36:F36"/>
    <mergeCell ref="A41:F41"/>
    <mergeCell ref="A38:F38"/>
    <mergeCell ref="A40:F40"/>
    <mergeCell ref="A32:F33"/>
    <mergeCell ref="A90:F90"/>
    <mergeCell ref="A91:F91"/>
    <mergeCell ref="A92:F92"/>
    <mergeCell ref="A93:F93"/>
    <mergeCell ref="A85:F85"/>
    <mergeCell ref="A86:F86"/>
    <mergeCell ref="A87:F87"/>
    <mergeCell ref="A88:F88"/>
    <mergeCell ref="A99:F99"/>
    <mergeCell ref="A100:F100"/>
    <mergeCell ref="A101:F101"/>
    <mergeCell ref="A95:F95"/>
    <mergeCell ref="A96:F96"/>
    <mergeCell ref="A97:F97"/>
    <mergeCell ref="A98:F98"/>
  </mergeCells>
  <phoneticPr fontId="46"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8"/>
  </sheetPr>
  <dimension ref="A1:M101"/>
  <sheetViews>
    <sheetView workbookViewId="0">
      <selection activeCell="F30" sqref="F30"/>
    </sheetView>
  </sheetViews>
  <sheetFormatPr defaultRowHeight="13.2"/>
  <cols>
    <col min="1" max="1" width="1.5546875" customWidth="1"/>
    <col min="7" max="7" width="10.109375" customWidth="1"/>
    <col min="8" max="12" width="11.6640625" customWidth="1"/>
  </cols>
  <sheetData>
    <row r="1" spans="1:13" ht="15.6">
      <c r="A1" s="770"/>
      <c r="B1" s="770"/>
      <c r="C1" s="770"/>
      <c r="D1" s="771"/>
      <c r="E1" s="770"/>
      <c r="F1" s="770"/>
      <c r="G1" s="770"/>
      <c r="H1" s="770"/>
      <c r="I1" s="770"/>
      <c r="J1" s="770"/>
      <c r="K1" s="1189" t="s">
        <v>315</v>
      </c>
      <c r="L1" s="1189"/>
      <c r="M1" s="773"/>
    </row>
    <row r="2" spans="1:13" ht="15.6">
      <c r="A2" s="770"/>
      <c r="B2" s="770"/>
      <c r="C2" s="770"/>
      <c r="D2" s="771"/>
      <c r="E2" s="770"/>
      <c r="F2" s="770"/>
      <c r="G2" s="770"/>
      <c r="H2" s="770"/>
      <c r="I2" s="770"/>
      <c r="J2" s="770"/>
      <c r="K2" s="772"/>
      <c r="L2" s="772"/>
      <c r="M2" s="773"/>
    </row>
    <row r="3" spans="1:13">
      <c r="A3" s="1196" t="s">
        <v>75</v>
      </c>
      <c r="B3" s="1197"/>
      <c r="C3" s="1197"/>
      <c r="D3" s="1197"/>
      <c r="E3" s="1197"/>
      <c r="F3" s="1198"/>
      <c r="G3" s="1199" t="s">
        <v>245</v>
      </c>
      <c r="H3" s="1200"/>
      <c r="I3" s="1200"/>
      <c r="J3" s="1200"/>
      <c r="K3" s="1201"/>
      <c r="L3" s="770"/>
      <c r="M3" s="770"/>
    </row>
    <row r="4" spans="1:13">
      <c r="A4" s="1185" t="s">
        <v>76</v>
      </c>
      <c r="B4" s="1186"/>
      <c r="C4" s="1186"/>
      <c r="D4" s="1186"/>
      <c r="E4" s="1186"/>
      <c r="F4" s="1187"/>
      <c r="G4" s="1190">
        <v>2009</v>
      </c>
      <c r="H4" s="1191"/>
      <c r="I4" s="1191"/>
      <c r="J4" s="1191"/>
      <c r="K4" s="1192"/>
      <c r="L4" s="770"/>
      <c r="M4" s="770"/>
    </row>
    <row r="5" spans="1:13">
      <c r="A5" s="1185" t="s">
        <v>77</v>
      </c>
      <c r="B5" s="1186"/>
      <c r="C5" s="1186"/>
      <c r="D5" s="1186"/>
      <c r="E5" s="1186"/>
      <c r="F5" s="1187"/>
      <c r="G5" s="1190">
        <v>1</v>
      </c>
      <c r="H5" s="1191"/>
      <c r="I5" s="1191"/>
      <c r="J5" s="1191"/>
      <c r="K5" s="1192"/>
      <c r="L5" s="770"/>
      <c r="M5" s="770"/>
    </row>
    <row r="6" spans="1:13">
      <c r="A6" s="1185" t="s">
        <v>78</v>
      </c>
      <c r="B6" s="1186"/>
      <c r="C6" s="1186"/>
      <c r="D6" s="1186"/>
      <c r="E6" s="1186"/>
      <c r="F6" s="1187"/>
      <c r="G6" s="1190" t="s">
        <v>94</v>
      </c>
      <c r="H6" s="1191"/>
      <c r="I6" s="1191"/>
      <c r="J6" s="1191"/>
      <c r="K6" s="1192"/>
      <c r="L6" s="770"/>
      <c r="M6" s="770"/>
    </row>
    <row r="7" spans="1:13">
      <c r="A7" s="1193" t="s">
        <v>587</v>
      </c>
      <c r="B7" s="1194"/>
      <c r="C7" s="1194"/>
      <c r="D7" s="1194"/>
      <c r="E7" s="1194"/>
      <c r="F7" s="1194"/>
      <c r="G7" s="1194"/>
      <c r="H7" s="1194"/>
      <c r="I7" s="1194"/>
      <c r="J7" s="1194"/>
      <c r="K7" s="1195"/>
      <c r="L7" s="771"/>
      <c r="M7" s="770"/>
    </row>
    <row r="8" spans="1:13">
      <c r="A8" s="1185" t="s">
        <v>540</v>
      </c>
      <c r="B8" s="1186"/>
      <c r="C8" s="1186"/>
      <c r="D8" s="1186"/>
      <c r="E8" s="1186"/>
      <c r="F8" s="1186"/>
      <c r="G8" s="1186"/>
      <c r="H8" s="1186"/>
      <c r="I8" s="1186"/>
      <c r="J8" s="1186"/>
      <c r="K8" s="1187"/>
      <c r="L8" s="771"/>
      <c r="M8" s="770"/>
    </row>
    <row r="9" spans="1:13">
      <c r="A9" s="1185" t="s">
        <v>539</v>
      </c>
      <c r="B9" s="1186"/>
      <c r="C9" s="1186"/>
      <c r="D9" s="1186"/>
      <c r="E9" s="1186"/>
      <c r="F9" s="1186"/>
      <c r="G9" s="1186"/>
      <c r="H9" s="1186"/>
      <c r="I9" s="1186"/>
      <c r="J9" s="1186"/>
      <c r="K9" s="1187"/>
      <c r="L9" s="771"/>
      <c r="M9" s="770"/>
    </row>
    <row r="10" spans="1:13">
      <c r="A10" s="1185" t="s">
        <v>541</v>
      </c>
      <c r="B10" s="1186"/>
      <c r="C10" s="1186"/>
      <c r="D10" s="1186"/>
      <c r="E10" s="1186"/>
      <c r="F10" s="1186"/>
      <c r="G10" s="1186"/>
      <c r="H10" s="1186"/>
      <c r="I10" s="1186"/>
      <c r="J10" s="1186"/>
      <c r="K10" s="1187"/>
      <c r="L10" s="771"/>
      <c r="M10" s="770"/>
    </row>
    <row r="11" spans="1:13" s="355" customFormat="1">
      <c r="A11" s="1185" t="s">
        <v>543</v>
      </c>
      <c r="B11" s="1186"/>
      <c r="C11" s="1186"/>
      <c r="D11" s="1186"/>
      <c r="E11" s="1186"/>
      <c r="F11" s="1186"/>
      <c r="G11" s="1186"/>
      <c r="H11" s="1186"/>
      <c r="I11" s="1186"/>
      <c r="J11" s="1186"/>
      <c r="K11" s="1187"/>
      <c r="L11" s="771"/>
      <c r="M11" s="770"/>
    </row>
    <row r="12" spans="1:13">
      <c r="A12" s="1185" t="s">
        <v>544</v>
      </c>
      <c r="B12" s="1186"/>
      <c r="C12" s="1186"/>
      <c r="D12" s="1186"/>
      <c r="E12" s="1186"/>
      <c r="F12" s="1186"/>
      <c r="G12" s="1186"/>
      <c r="H12" s="1186"/>
      <c r="I12" s="1186"/>
      <c r="J12" s="1186"/>
      <c r="K12" s="1187"/>
      <c r="L12" s="771"/>
      <c r="M12" s="770"/>
    </row>
    <row r="13" spans="1:13">
      <c r="A13" s="1185" t="s">
        <v>545</v>
      </c>
      <c r="B13" s="1186"/>
      <c r="C13" s="1186"/>
      <c r="D13" s="1186"/>
      <c r="E13" s="1186"/>
      <c r="F13" s="1186"/>
      <c r="G13" s="1186"/>
      <c r="H13" s="1186"/>
      <c r="I13" s="1186"/>
      <c r="J13" s="1186"/>
      <c r="K13" s="1187"/>
      <c r="L13" s="771"/>
      <c r="M13" s="770"/>
    </row>
    <row r="14" spans="1:13">
      <c r="A14" s="1185" t="s">
        <v>529</v>
      </c>
      <c r="B14" s="1186"/>
      <c r="C14" s="1186"/>
      <c r="D14" s="1186"/>
      <c r="E14" s="1186"/>
      <c r="F14" s="1186"/>
      <c r="G14" s="1186"/>
      <c r="H14" s="1186"/>
      <c r="I14" s="1186"/>
      <c r="J14" s="1186"/>
      <c r="K14" s="1187"/>
      <c r="L14" s="771"/>
      <c r="M14" s="770"/>
    </row>
    <row r="15" spans="1:13">
      <c r="A15" s="1185" t="s">
        <v>95</v>
      </c>
      <c r="B15" s="1186"/>
      <c r="C15" s="1186"/>
      <c r="D15" s="1186"/>
      <c r="E15" s="1186"/>
      <c r="F15" s="1186"/>
      <c r="G15" s="1186"/>
      <c r="H15" s="1186"/>
      <c r="I15" s="1186"/>
      <c r="J15" s="1186"/>
      <c r="K15" s="1187"/>
      <c r="L15" s="771"/>
      <c r="M15" s="770"/>
    </row>
    <row r="16" spans="1:13">
      <c r="A16" s="1185" t="s">
        <v>582</v>
      </c>
      <c r="B16" s="1186"/>
      <c r="C16" s="1186"/>
      <c r="D16" s="1186"/>
      <c r="E16" s="1186"/>
      <c r="F16" s="1186"/>
      <c r="G16" s="1186"/>
      <c r="H16" s="1186"/>
      <c r="I16" s="1186"/>
      <c r="J16" s="1186"/>
      <c r="K16" s="1187"/>
      <c r="L16" s="771"/>
      <c r="M16" s="770"/>
    </row>
    <row r="17" spans="1:13" s="355" customFormat="1">
      <c r="A17" s="1185" t="s">
        <v>583</v>
      </c>
      <c r="B17" s="1186"/>
      <c r="C17" s="1186"/>
      <c r="D17" s="1186"/>
      <c r="E17" s="1186"/>
      <c r="F17" s="1186"/>
      <c r="G17" s="1186"/>
      <c r="H17" s="1186"/>
      <c r="I17" s="1186"/>
      <c r="J17" s="1186"/>
      <c r="K17" s="1187"/>
      <c r="L17" s="771"/>
      <c r="M17" s="770"/>
    </row>
    <row r="18" spans="1:13">
      <c r="A18" s="1185" t="s">
        <v>232</v>
      </c>
      <c r="B18" s="1186"/>
      <c r="C18" s="1186"/>
      <c r="D18" s="1186"/>
      <c r="E18" s="1186"/>
      <c r="F18" s="1186"/>
      <c r="G18" s="1186"/>
      <c r="H18" s="1186"/>
      <c r="I18" s="1186"/>
      <c r="J18" s="1186"/>
      <c r="K18" s="1187"/>
      <c r="L18" s="771"/>
      <c r="M18" s="770"/>
    </row>
    <row r="19" spans="1:13">
      <c r="A19" s="1218" t="s">
        <v>79</v>
      </c>
      <c r="B19" s="1219"/>
      <c r="C19" s="1219"/>
      <c r="D19" s="1219"/>
      <c r="E19" s="1219"/>
      <c r="F19" s="1219"/>
      <c r="G19" s="1219"/>
      <c r="H19" s="1219"/>
      <c r="I19" s="1219"/>
      <c r="J19" s="1219"/>
      <c r="K19" s="1220"/>
      <c r="L19" s="771"/>
      <c r="M19" s="770"/>
    </row>
    <row r="20" spans="1:13">
      <c r="A20" s="1218" t="s">
        <v>80</v>
      </c>
      <c r="B20" s="1219"/>
      <c r="C20" s="1219"/>
      <c r="D20" s="1219"/>
      <c r="E20" s="1219"/>
      <c r="F20" s="1219"/>
      <c r="G20" s="1219"/>
      <c r="H20" s="1219"/>
      <c r="I20" s="1219"/>
      <c r="J20" s="1219"/>
      <c r="K20" s="1220"/>
      <c r="L20" s="771"/>
      <c r="M20" s="770"/>
    </row>
    <row r="21" spans="1:13">
      <c r="A21" s="1218" t="s">
        <v>81</v>
      </c>
      <c r="B21" s="1219"/>
      <c r="C21" s="1219"/>
      <c r="D21" s="1219"/>
      <c r="E21" s="1219"/>
      <c r="F21" s="1219"/>
      <c r="G21" s="1219"/>
      <c r="H21" s="1219"/>
      <c r="I21" s="1219"/>
      <c r="J21" s="1219"/>
      <c r="K21" s="1220"/>
      <c r="L21" s="771"/>
      <c r="M21" s="770"/>
    </row>
    <row r="22" spans="1:13">
      <c r="A22" s="1193" t="s">
        <v>591</v>
      </c>
      <c r="B22" s="1194"/>
      <c r="C22" s="1194"/>
      <c r="D22" s="1194"/>
      <c r="E22" s="1194"/>
      <c r="F22" s="1194"/>
      <c r="G22" s="1194"/>
      <c r="H22" s="1194"/>
      <c r="I22" s="1194"/>
      <c r="J22" s="1194"/>
      <c r="K22" s="1195"/>
      <c r="L22" s="771"/>
      <c r="M22" s="770"/>
    </row>
    <row r="23" spans="1:13" s="355" customFormat="1">
      <c r="A23" s="1193" t="s">
        <v>82</v>
      </c>
      <c r="B23" s="1194"/>
      <c r="C23" s="1194"/>
      <c r="D23" s="1194"/>
      <c r="E23" s="1194"/>
      <c r="F23" s="1194"/>
      <c r="G23" s="1195"/>
      <c r="H23" s="1202" t="s">
        <v>83</v>
      </c>
      <c r="I23" s="1203"/>
      <c r="J23" s="1203"/>
      <c r="K23" s="1204"/>
      <c r="L23" s="770"/>
      <c r="M23" s="770"/>
    </row>
    <row r="24" spans="1:13">
      <c r="A24" s="1185" t="s">
        <v>96</v>
      </c>
      <c r="B24" s="1186"/>
      <c r="C24" s="1186"/>
      <c r="D24" s="1186"/>
      <c r="E24" s="1186"/>
      <c r="F24" s="1186"/>
      <c r="G24" s="1187"/>
      <c r="H24" s="1190">
        <v>1720</v>
      </c>
      <c r="I24" s="1191"/>
      <c r="J24" s="1191"/>
      <c r="K24" s="1192"/>
      <c r="L24" s="770"/>
      <c r="M24" s="770"/>
    </row>
    <row r="25" spans="1:13">
      <c r="A25" s="1185" t="s">
        <v>97</v>
      </c>
      <c r="B25" s="1186"/>
      <c r="C25" s="1186"/>
      <c r="D25" s="1186"/>
      <c r="E25" s="1186"/>
      <c r="F25" s="1186"/>
      <c r="G25" s="1187"/>
      <c r="H25" s="1190">
        <v>728137</v>
      </c>
      <c r="I25" s="1191"/>
      <c r="J25" s="1191"/>
      <c r="K25" s="1192"/>
      <c r="L25" s="770"/>
      <c r="M25" s="770"/>
    </row>
    <row r="26" spans="1:13">
      <c r="A26" s="1185" t="s">
        <v>98</v>
      </c>
      <c r="B26" s="1186"/>
      <c r="C26" s="1186"/>
      <c r="D26" s="1186"/>
      <c r="E26" s="1186"/>
      <c r="F26" s="1186"/>
      <c r="G26" s="1187"/>
      <c r="H26" s="1190">
        <v>1619548.7</v>
      </c>
      <c r="I26" s="1191"/>
      <c r="J26" s="1191"/>
      <c r="K26" s="1192"/>
      <c r="L26" s="770"/>
      <c r="M26" s="770"/>
    </row>
    <row r="27" spans="1:13">
      <c r="A27" s="1185" t="s">
        <v>316</v>
      </c>
      <c r="B27" s="1186"/>
      <c r="C27" s="1186"/>
      <c r="D27" s="1186"/>
      <c r="E27" s="1186"/>
      <c r="F27" s="1186"/>
      <c r="G27" s="1187"/>
      <c r="H27" s="1188">
        <v>1720</v>
      </c>
      <c r="I27" s="1188"/>
      <c r="J27" s="1188"/>
      <c r="K27" s="1188"/>
      <c r="L27" s="770"/>
      <c r="M27" s="770"/>
    </row>
    <row r="28" spans="1:13">
      <c r="A28" s="1185"/>
      <c r="B28" s="1186"/>
      <c r="C28" s="1186"/>
      <c r="D28" s="1186"/>
      <c r="E28" s="1186"/>
      <c r="F28" s="1186"/>
      <c r="G28" s="1187"/>
      <c r="H28" s="1188"/>
      <c r="I28" s="1188"/>
      <c r="J28" s="1188"/>
      <c r="K28" s="1188"/>
      <c r="L28" s="770"/>
      <c r="M28" s="770"/>
    </row>
    <row r="29" spans="1:13" s="355" customFormat="1">
      <c r="A29" s="780"/>
      <c r="B29" s="780"/>
      <c r="C29" s="780"/>
      <c r="D29" s="780"/>
      <c r="E29" s="780"/>
      <c r="F29" s="780"/>
      <c r="G29" s="780"/>
      <c r="H29" s="781"/>
      <c r="I29" s="781"/>
      <c r="J29" s="781"/>
      <c r="K29" s="781"/>
      <c r="L29" s="770"/>
      <c r="M29" s="770"/>
    </row>
    <row r="30" spans="1:13">
      <c r="A30" s="770"/>
      <c r="B30" s="770"/>
      <c r="C30" s="1211" t="s">
        <v>84</v>
      </c>
      <c r="D30" s="1211"/>
      <c r="E30" s="1211"/>
      <c r="F30" s="1211"/>
      <c r="G30" s="1211"/>
      <c r="H30" s="1211"/>
      <c r="I30" s="1211"/>
      <c r="J30" s="1211"/>
      <c r="K30" s="1211"/>
      <c r="L30" s="782"/>
      <c r="M30" s="770"/>
    </row>
    <row r="31" spans="1:13">
      <c r="A31" s="770"/>
      <c r="B31" s="770"/>
      <c r="C31" s="770"/>
      <c r="D31" s="770"/>
      <c r="E31" s="770"/>
      <c r="F31" s="770"/>
      <c r="G31" s="770"/>
      <c r="H31" s="770"/>
      <c r="I31" s="770"/>
      <c r="J31" s="783"/>
      <c r="K31" s="783"/>
      <c r="L31" s="770"/>
      <c r="M31" s="770"/>
    </row>
    <row r="32" spans="1:13" ht="26.4">
      <c r="A32" s="1212" t="s">
        <v>85</v>
      </c>
      <c r="B32" s="1213"/>
      <c r="C32" s="1213"/>
      <c r="D32" s="1213"/>
      <c r="E32" s="1213"/>
      <c r="F32" s="1214"/>
      <c r="G32" s="1212" t="s">
        <v>83</v>
      </c>
      <c r="H32" s="784" t="s">
        <v>693</v>
      </c>
      <c r="I32" s="784" t="s">
        <v>222</v>
      </c>
      <c r="J32" s="785" t="s">
        <v>411</v>
      </c>
      <c r="K32" s="786" t="s">
        <v>197</v>
      </c>
      <c r="L32" s="786" t="s">
        <v>484</v>
      </c>
      <c r="M32" s="770"/>
    </row>
    <row r="33" spans="1:13">
      <c r="A33" s="1215"/>
      <c r="B33" s="1216"/>
      <c r="C33" s="1216"/>
      <c r="D33" s="1216"/>
      <c r="E33" s="1216"/>
      <c r="F33" s="1217"/>
      <c r="G33" s="1215"/>
      <c r="H33" s="787"/>
      <c r="I33" s="787"/>
      <c r="J33" s="788"/>
      <c r="K33" s="789"/>
      <c r="L33" s="789"/>
      <c r="M33" s="770"/>
    </row>
    <row r="34" spans="1:13">
      <c r="A34" s="777" t="s">
        <v>586</v>
      </c>
      <c r="B34" s="778"/>
      <c r="C34" s="778"/>
      <c r="D34" s="778"/>
      <c r="E34" s="778"/>
      <c r="F34" s="778"/>
      <c r="G34" s="779"/>
      <c r="H34" s="790"/>
      <c r="I34" s="790"/>
      <c r="J34" s="790"/>
      <c r="K34" s="790"/>
      <c r="L34" s="791"/>
      <c r="M34" s="770"/>
    </row>
    <row r="35" spans="1:13" s="355" customFormat="1">
      <c r="A35" s="1210" t="s">
        <v>246</v>
      </c>
      <c r="B35" s="1210"/>
      <c r="C35" s="1210"/>
      <c r="D35" s="1210"/>
      <c r="E35" s="1210"/>
      <c r="F35" s="1210"/>
      <c r="G35" s="792">
        <v>1</v>
      </c>
      <c r="H35" s="793">
        <v>40.496894409937887</v>
      </c>
      <c r="I35" s="793">
        <v>31.046931407942239</v>
      </c>
      <c r="J35" s="793">
        <v>16.437537358039449</v>
      </c>
      <c r="K35" s="793">
        <v>22.093023255813954</v>
      </c>
      <c r="L35" s="793">
        <v>17.5</v>
      </c>
      <c r="M35" s="770"/>
    </row>
    <row r="36" spans="1:13">
      <c r="A36" s="1210" t="s">
        <v>247</v>
      </c>
      <c r="B36" s="1210"/>
      <c r="C36" s="1210"/>
      <c r="D36" s="1210"/>
      <c r="E36" s="1210"/>
      <c r="F36" s="1210"/>
      <c r="G36" s="792">
        <v>0</v>
      </c>
      <c r="H36" s="793">
        <v>54.285714285714285</v>
      </c>
      <c r="I36" s="793">
        <v>59.446450060168473</v>
      </c>
      <c r="J36" s="793">
        <v>62.641960549910344</v>
      </c>
      <c r="K36" s="793">
        <v>58.546511627906973</v>
      </c>
      <c r="L36" s="793">
        <v>52.441860465116278</v>
      </c>
      <c r="M36" s="770"/>
    </row>
    <row r="37" spans="1:13">
      <c r="A37" s="1210" t="s">
        <v>248</v>
      </c>
      <c r="B37" s="1210"/>
      <c r="C37" s="1210"/>
      <c r="D37" s="1210"/>
      <c r="E37" s="1210"/>
      <c r="F37" s="1210"/>
      <c r="G37" s="792">
        <v>-1</v>
      </c>
      <c r="H37" s="793">
        <v>4.9689440993788816</v>
      </c>
      <c r="I37" s="793">
        <v>9.2659446450060177</v>
      </c>
      <c r="J37" s="793">
        <v>20.322773460848776</v>
      </c>
      <c r="K37" s="793">
        <v>18.604651162790699</v>
      </c>
      <c r="L37" s="793">
        <v>7.8488372093023253</v>
      </c>
      <c r="M37" s="770"/>
    </row>
    <row r="38" spans="1:13">
      <c r="A38" s="1210" t="s">
        <v>109</v>
      </c>
      <c r="B38" s="1210"/>
      <c r="C38" s="1210"/>
      <c r="D38" s="1210"/>
      <c r="E38" s="1210"/>
      <c r="F38" s="1210"/>
      <c r="G38" s="792">
        <v>-2</v>
      </c>
      <c r="H38" s="793">
        <v>0.2484472049689441</v>
      </c>
      <c r="I38" s="793">
        <v>0.24067388688327315</v>
      </c>
      <c r="J38" s="793">
        <v>0.5977286312014346</v>
      </c>
      <c r="K38" s="793">
        <v>0.7558139534883721</v>
      </c>
      <c r="L38" s="793">
        <v>22.209302325581394</v>
      </c>
      <c r="M38" s="770"/>
    </row>
    <row r="39" spans="1:13">
      <c r="A39" s="777" t="s">
        <v>540</v>
      </c>
      <c r="B39" s="778"/>
      <c r="C39" s="778"/>
      <c r="D39" s="778"/>
      <c r="E39" s="778"/>
      <c r="F39" s="778"/>
      <c r="G39" s="779"/>
      <c r="H39" s="790"/>
      <c r="I39" s="790"/>
      <c r="J39" s="790"/>
      <c r="K39" s="790"/>
      <c r="L39" s="791"/>
      <c r="M39" s="770"/>
    </row>
    <row r="40" spans="1:13">
      <c r="A40" s="1210" t="s">
        <v>246</v>
      </c>
      <c r="B40" s="1210"/>
      <c r="C40" s="1210"/>
      <c r="D40" s="1210"/>
      <c r="E40" s="1210"/>
      <c r="F40" s="1210"/>
      <c r="G40" s="792">
        <v>1</v>
      </c>
      <c r="H40" s="793">
        <v>3.7267080745341614</v>
      </c>
      <c r="I40" s="793">
        <v>3.0084235860409145</v>
      </c>
      <c r="J40" s="793">
        <v>1.0759115361625822</v>
      </c>
      <c r="K40" s="793">
        <v>0.93023255813953487</v>
      </c>
      <c r="L40" s="793">
        <v>0.7558139534883721</v>
      </c>
      <c r="M40" s="770"/>
    </row>
    <row r="41" spans="1:13" s="355" customFormat="1">
      <c r="A41" s="1210" t="s">
        <v>247</v>
      </c>
      <c r="B41" s="1210"/>
      <c r="C41" s="1210"/>
      <c r="D41" s="1210"/>
      <c r="E41" s="1210"/>
      <c r="F41" s="1210"/>
      <c r="G41" s="792">
        <v>0</v>
      </c>
      <c r="H41" s="793">
        <v>3.0434782608695654</v>
      </c>
      <c r="I41" s="793">
        <v>2.4067388688327318</v>
      </c>
      <c r="J41" s="793">
        <v>2.8690974297668856</v>
      </c>
      <c r="K41" s="793">
        <v>2.9651162790697674</v>
      </c>
      <c r="L41" s="793">
        <v>2.9069767441860463</v>
      </c>
      <c r="M41" s="770"/>
    </row>
    <row r="42" spans="1:13">
      <c r="A42" s="1210" t="s">
        <v>248</v>
      </c>
      <c r="B42" s="1210"/>
      <c r="C42" s="1210"/>
      <c r="D42" s="1210"/>
      <c r="E42" s="1210"/>
      <c r="F42" s="1210"/>
      <c r="G42" s="792">
        <v>-1</v>
      </c>
      <c r="H42" s="793">
        <v>0.49689440993788819</v>
      </c>
      <c r="I42" s="793">
        <v>1.3237063778580025</v>
      </c>
      <c r="J42" s="793">
        <v>2.630005977286312</v>
      </c>
      <c r="K42" s="793">
        <v>2.6162790697674421</v>
      </c>
      <c r="L42" s="793">
        <v>1.2209302325581395</v>
      </c>
      <c r="M42" s="770"/>
    </row>
    <row r="43" spans="1:13">
      <c r="A43" s="1210" t="s">
        <v>109</v>
      </c>
      <c r="B43" s="1210"/>
      <c r="C43" s="1210"/>
      <c r="D43" s="1210"/>
      <c r="E43" s="1210"/>
      <c r="F43" s="1210"/>
      <c r="G43" s="792">
        <v>-2</v>
      </c>
      <c r="H43" s="793">
        <v>0</v>
      </c>
      <c r="I43" s="793">
        <v>0</v>
      </c>
      <c r="J43" s="793">
        <v>5.9772863120143453E-2</v>
      </c>
      <c r="K43" s="793">
        <v>5.8139534883720929E-2</v>
      </c>
      <c r="L43" s="793">
        <v>1.6860465116279069</v>
      </c>
      <c r="M43" s="770"/>
    </row>
    <row r="44" spans="1:13">
      <c r="A44" s="777" t="s">
        <v>539</v>
      </c>
      <c r="B44" s="778"/>
      <c r="C44" s="778"/>
      <c r="D44" s="778"/>
      <c r="E44" s="778"/>
      <c r="F44" s="778"/>
      <c r="G44" s="779"/>
      <c r="H44" s="790"/>
      <c r="I44" s="790"/>
      <c r="J44" s="790"/>
      <c r="K44" s="790"/>
      <c r="L44" s="791"/>
      <c r="M44" s="770"/>
    </row>
    <row r="45" spans="1:13">
      <c r="A45" s="1210" t="s">
        <v>246</v>
      </c>
      <c r="B45" s="1210"/>
      <c r="C45" s="1210"/>
      <c r="D45" s="1210"/>
      <c r="E45" s="1210"/>
      <c r="F45" s="1210"/>
      <c r="G45" s="792">
        <v>1</v>
      </c>
      <c r="H45" s="793">
        <v>2.8571428571428572</v>
      </c>
      <c r="I45" s="793">
        <v>1.3237063778580025</v>
      </c>
      <c r="J45" s="793">
        <v>0.41841004184100417</v>
      </c>
      <c r="K45" s="793">
        <v>1.3372093023255813</v>
      </c>
      <c r="L45" s="793">
        <v>1.1046511627906976</v>
      </c>
      <c r="M45" s="770"/>
    </row>
    <row r="46" spans="1:13">
      <c r="A46" s="1210" t="s">
        <v>247</v>
      </c>
      <c r="B46" s="1210"/>
      <c r="C46" s="1210"/>
      <c r="D46" s="1210"/>
      <c r="E46" s="1210"/>
      <c r="F46" s="1210"/>
      <c r="G46" s="792">
        <v>0</v>
      </c>
      <c r="H46" s="793">
        <v>2.9192546583850931</v>
      </c>
      <c r="I46" s="793">
        <v>3.1889290012033693</v>
      </c>
      <c r="J46" s="793">
        <v>2.8690974297668856</v>
      </c>
      <c r="K46" s="793">
        <v>3.0232558139534884</v>
      </c>
      <c r="L46" s="793">
        <v>3.1976744186046511</v>
      </c>
      <c r="M46" s="770"/>
    </row>
    <row r="47" spans="1:13" s="355" customFormat="1">
      <c r="A47" s="1210" t="s">
        <v>248</v>
      </c>
      <c r="B47" s="1210"/>
      <c r="C47" s="1210"/>
      <c r="D47" s="1210"/>
      <c r="E47" s="1210"/>
      <c r="F47" s="1210"/>
      <c r="G47" s="792">
        <v>-1</v>
      </c>
      <c r="H47" s="793">
        <v>0.37267080745341613</v>
      </c>
      <c r="I47" s="793">
        <v>1.5643802647412757</v>
      </c>
      <c r="J47" s="793">
        <v>2.8093245666467426</v>
      </c>
      <c r="K47" s="793">
        <v>1.6279069767441861</v>
      </c>
      <c r="L47" s="793">
        <v>0.52325581395348841</v>
      </c>
      <c r="M47" s="770"/>
    </row>
    <row r="48" spans="1:13">
      <c r="A48" s="1210" t="s">
        <v>109</v>
      </c>
      <c r="B48" s="1210"/>
      <c r="C48" s="1210"/>
      <c r="D48" s="1210"/>
      <c r="E48" s="1210"/>
      <c r="F48" s="1210"/>
      <c r="G48" s="792">
        <v>-2</v>
      </c>
      <c r="H48" s="793">
        <v>0.12422360248447205</v>
      </c>
      <c r="I48" s="793">
        <v>0</v>
      </c>
      <c r="J48" s="793">
        <v>5.9772863120143453E-2</v>
      </c>
      <c r="K48" s="793">
        <v>0</v>
      </c>
      <c r="L48" s="793">
        <v>1.1627906976744187</v>
      </c>
      <c r="M48" s="770"/>
    </row>
    <row r="49" spans="1:13">
      <c r="A49" s="777" t="s">
        <v>529</v>
      </c>
      <c r="B49" s="778"/>
      <c r="C49" s="778"/>
      <c r="D49" s="778"/>
      <c r="E49" s="778"/>
      <c r="F49" s="778"/>
      <c r="G49" s="779"/>
      <c r="H49" s="790"/>
      <c r="I49" s="790"/>
      <c r="J49" s="790"/>
      <c r="K49" s="790"/>
      <c r="L49" s="791"/>
      <c r="M49" s="770"/>
    </row>
    <row r="50" spans="1:13">
      <c r="A50" s="1210" t="s">
        <v>246</v>
      </c>
      <c r="B50" s="1210"/>
      <c r="C50" s="1210"/>
      <c r="D50" s="1210"/>
      <c r="E50" s="1210"/>
      <c r="F50" s="1210"/>
      <c r="G50" s="792">
        <v>1</v>
      </c>
      <c r="H50" s="793">
        <v>11.614906832298137</v>
      </c>
      <c r="I50" s="793">
        <v>8.8447653429602884</v>
      </c>
      <c r="J50" s="793">
        <v>4.2438732815301856</v>
      </c>
      <c r="K50" s="793">
        <v>5.7558139534883717</v>
      </c>
      <c r="L50" s="793">
        <v>4.8255813953488369</v>
      </c>
      <c r="M50" s="770"/>
    </row>
    <row r="51" spans="1:13">
      <c r="A51" s="1210" t="s">
        <v>247</v>
      </c>
      <c r="B51" s="1210"/>
      <c r="C51" s="1210"/>
      <c r="D51" s="1210"/>
      <c r="E51" s="1210"/>
      <c r="F51" s="1210"/>
      <c r="G51" s="792">
        <v>0</v>
      </c>
      <c r="H51" s="793">
        <v>15.714285714285714</v>
      </c>
      <c r="I51" s="793">
        <v>17.087845968712394</v>
      </c>
      <c r="J51" s="793">
        <v>18.230723251643752</v>
      </c>
      <c r="K51" s="793">
        <v>16.86046511627907</v>
      </c>
      <c r="L51" s="793">
        <v>15.523255813953488</v>
      </c>
      <c r="M51" s="770"/>
    </row>
    <row r="52" spans="1:13">
      <c r="A52" s="1210" t="s">
        <v>248</v>
      </c>
      <c r="B52" s="1210"/>
      <c r="C52" s="1210"/>
      <c r="D52" s="1210"/>
      <c r="E52" s="1210"/>
      <c r="F52" s="1210"/>
      <c r="G52" s="792">
        <v>-1</v>
      </c>
      <c r="H52" s="793">
        <v>1.6770186335403727</v>
      </c>
      <c r="I52" s="793">
        <v>2.7677496991576414</v>
      </c>
      <c r="J52" s="793">
        <v>5.8577405857740583</v>
      </c>
      <c r="K52" s="793">
        <v>5.6395348837209305</v>
      </c>
      <c r="L52" s="793">
        <v>2.558139534883721</v>
      </c>
      <c r="M52" s="770"/>
    </row>
    <row r="53" spans="1:13" s="355" customFormat="1">
      <c r="A53" s="1210" t="s">
        <v>109</v>
      </c>
      <c r="B53" s="1210"/>
      <c r="C53" s="1210"/>
      <c r="D53" s="1210"/>
      <c r="E53" s="1210"/>
      <c r="F53" s="1210"/>
      <c r="G53" s="792">
        <v>-2</v>
      </c>
      <c r="H53" s="793">
        <v>6.2111801242236024E-2</v>
      </c>
      <c r="I53" s="793">
        <v>6.0168471720818288E-2</v>
      </c>
      <c r="J53" s="793">
        <v>5.9772863120143453E-2</v>
      </c>
      <c r="K53" s="793">
        <v>0.1744186046511628</v>
      </c>
      <c r="L53" s="793">
        <v>5.5232558139534884</v>
      </c>
      <c r="M53" s="770"/>
    </row>
    <row r="54" spans="1:13">
      <c r="A54" s="777" t="s">
        <v>583</v>
      </c>
      <c r="B54" s="778"/>
      <c r="C54" s="778"/>
      <c r="D54" s="778"/>
      <c r="E54" s="778"/>
      <c r="F54" s="778"/>
      <c r="G54" s="779"/>
      <c r="H54" s="790"/>
      <c r="I54" s="790"/>
      <c r="J54" s="790"/>
      <c r="K54" s="790"/>
      <c r="L54" s="791"/>
      <c r="M54" s="770"/>
    </row>
    <row r="55" spans="1:13">
      <c r="A55" s="1210" t="s">
        <v>246</v>
      </c>
      <c r="B55" s="1210"/>
      <c r="C55" s="1210"/>
      <c r="D55" s="1210"/>
      <c r="E55" s="1210"/>
      <c r="F55" s="1210"/>
      <c r="G55" s="792">
        <v>1</v>
      </c>
      <c r="H55" s="793">
        <v>0.86956521739130432</v>
      </c>
      <c r="I55" s="793">
        <v>1.3237063778580025</v>
      </c>
      <c r="J55" s="793">
        <v>1.0759115361625822</v>
      </c>
      <c r="K55" s="793">
        <v>0.58139534883720934</v>
      </c>
      <c r="L55" s="793">
        <v>0.63953488372093026</v>
      </c>
      <c r="M55" s="770"/>
    </row>
    <row r="56" spans="1:13">
      <c r="A56" s="1210" t="s">
        <v>247</v>
      </c>
      <c r="B56" s="1210"/>
      <c r="C56" s="1210"/>
      <c r="D56" s="1210"/>
      <c r="E56" s="1210"/>
      <c r="F56" s="1210"/>
      <c r="G56" s="792">
        <v>0</v>
      </c>
      <c r="H56" s="793">
        <v>3.8509316770186337</v>
      </c>
      <c r="I56" s="793">
        <v>3.4296028880866425</v>
      </c>
      <c r="J56" s="793">
        <v>3.5863717872086074</v>
      </c>
      <c r="K56" s="793">
        <v>4.0116279069767442</v>
      </c>
      <c r="L56" s="793">
        <v>3.3720930232558142</v>
      </c>
      <c r="M56" s="770"/>
    </row>
    <row r="57" spans="1:13">
      <c r="A57" s="1210" t="s">
        <v>248</v>
      </c>
      <c r="B57" s="1210"/>
      <c r="C57" s="1210"/>
      <c r="D57" s="1210"/>
      <c r="E57" s="1210"/>
      <c r="F57" s="1210"/>
      <c r="G57" s="792">
        <v>-1</v>
      </c>
      <c r="H57" s="793">
        <v>0.3105590062111801</v>
      </c>
      <c r="I57" s="793">
        <v>0.12033694344163658</v>
      </c>
      <c r="J57" s="793">
        <v>0.17931858936043035</v>
      </c>
      <c r="K57" s="793">
        <v>0.11627906976744186</v>
      </c>
      <c r="L57" s="793">
        <v>5.8139534883720929E-2</v>
      </c>
      <c r="M57" s="770"/>
    </row>
    <row r="58" spans="1:13">
      <c r="A58" s="1210" t="s">
        <v>109</v>
      </c>
      <c r="B58" s="1210"/>
      <c r="C58" s="1210"/>
      <c r="D58" s="1210"/>
      <c r="E58" s="1210"/>
      <c r="F58" s="1210"/>
      <c r="G58" s="792">
        <v>-2</v>
      </c>
      <c r="H58" s="793">
        <v>0</v>
      </c>
      <c r="I58" s="793">
        <v>0</v>
      </c>
      <c r="J58" s="793">
        <v>0</v>
      </c>
      <c r="K58" s="793">
        <v>5.8139534883720929E-2</v>
      </c>
      <c r="L58" s="793">
        <v>0.69767441860465118</v>
      </c>
      <c r="M58" s="770"/>
    </row>
    <row r="59" spans="1:13" s="355" customFormat="1">
      <c r="A59" s="777" t="s">
        <v>541</v>
      </c>
      <c r="B59" s="778"/>
      <c r="C59" s="778"/>
      <c r="D59" s="778"/>
      <c r="E59" s="778"/>
      <c r="F59" s="778"/>
      <c r="G59" s="779"/>
      <c r="H59" s="790"/>
      <c r="I59" s="790"/>
      <c r="J59" s="790"/>
      <c r="K59" s="790"/>
      <c r="L59" s="791"/>
      <c r="M59" s="770"/>
    </row>
    <row r="60" spans="1:13">
      <c r="A60" s="1210" t="s">
        <v>246</v>
      </c>
      <c r="B60" s="1210"/>
      <c r="C60" s="1210"/>
      <c r="D60" s="1210"/>
      <c r="E60" s="1210"/>
      <c r="F60" s="1210"/>
      <c r="G60" s="792">
        <v>1</v>
      </c>
      <c r="H60" s="793">
        <v>7.0186335403726705</v>
      </c>
      <c r="I60" s="793">
        <v>5.0541516245487363</v>
      </c>
      <c r="J60" s="793">
        <v>3.5265989240884639</v>
      </c>
      <c r="K60" s="793">
        <v>4.3023255813953485</v>
      </c>
      <c r="L60" s="793">
        <v>3.5465116279069768</v>
      </c>
      <c r="M60" s="770"/>
    </row>
    <row r="61" spans="1:13">
      <c r="A61" s="1210" t="s">
        <v>247</v>
      </c>
      <c r="B61" s="1210"/>
      <c r="C61" s="1210"/>
      <c r="D61" s="1210"/>
      <c r="E61" s="1210"/>
      <c r="F61" s="1210"/>
      <c r="G61" s="792">
        <v>0</v>
      </c>
      <c r="H61" s="793">
        <v>7.5155279503105588</v>
      </c>
      <c r="I61" s="793">
        <v>8.6642599277978345</v>
      </c>
      <c r="J61" s="793">
        <v>9.2647937836222347</v>
      </c>
      <c r="K61" s="793">
        <v>8.0813953488372086</v>
      </c>
      <c r="L61" s="793">
        <v>5.9883720930232558</v>
      </c>
      <c r="M61" s="770"/>
    </row>
    <row r="62" spans="1:13">
      <c r="A62" s="1210" t="s">
        <v>248</v>
      </c>
      <c r="B62" s="1210"/>
      <c r="C62" s="1210"/>
      <c r="D62" s="1210"/>
      <c r="E62" s="1210"/>
      <c r="F62" s="1210"/>
      <c r="G62" s="792">
        <v>-1</v>
      </c>
      <c r="H62" s="793">
        <v>0.37267080745341613</v>
      </c>
      <c r="I62" s="793">
        <v>0.96269554753309261</v>
      </c>
      <c r="J62" s="793">
        <v>1.7931858936043037</v>
      </c>
      <c r="K62" s="793">
        <v>1.8604651162790697</v>
      </c>
      <c r="L62" s="793">
        <v>0.58139534883720934</v>
      </c>
      <c r="M62" s="770"/>
    </row>
    <row r="63" spans="1:13">
      <c r="A63" s="1210" t="s">
        <v>109</v>
      </c>
      <c r="B63" s="1210"/>
      <c r="C63" s="1210"/>
      <c r="D63" s="1210"/>
      <c r="E63" s="1210"/>
      <c r="F63" s="1210"/>
      <c r="G63" s="792">
        <v>-2</v>
      </c>
      <c r="H63" s="793">
        <v>6.2111801242236024E-2</v>
      </c>
      <c r="I63" s="793">
        <v>6.0168471720818288E-2</v>
      </c>
      <c r="J63" s="793">
        <v>0.17931858936043035</v>
      </c>
      <c r="K63" s="793">
        <v>5.8139534883720929E-2</v>
      </c>
      <c r="L63" s="793">
        <v>4.1860465116279073</v>
      </c>
      <c r="M63" s="770"/>
    </row>
    <row r="64" spans="1:13">
      <c r="A64" s="777" t="s">
        <v>95</v>
      </c>
      <c r="B64" s="778"/>
      <c r="C64" s="778"/>
      <c r="D64" s="778"/>
      <c r="E64" s="778"/>
      <c r="F64" s="778"/>
      <c r="G64" s="779"/>
      <c r="H64" s="790"/>
      <c r="I64" s="790"/>
      <c r="J64" s="790"/>
      <c r="K64" s="790"/>
      <c r="L64" s="791"/>
      <c r="M64" s="770"/>
    </row>
    <row r="65" spans="1:13" s="355" customFormat="1">
      <c r="A65" s="1210" t="s">
        <v>246</v>
      </c>
      <c r="B65" s="1210"/>
      <c r="C65" s="1210"/>
      <c r="D65" s="1210"/>
      <c r="E65" s="1210"/>
      <c r="F65" s="1210"/>
      <c r="G65" s="792">
        <v>1</v>
      </c>
      <c r="H65" s="793">
        <v>8.7577639751552798</v>
      </c>
      <c r="I65" s="793">
        <v>7.0998796630565586</v>
      </c>
      <c r="J65" s="793">
        <v>3.825463239689181</v>
      </c>
      <c r="K65" s="793">
        <v>5.8139534883720927</v>
      </c>
      <c r="L65" s="793">
        <v>4.1860465116279073</v>
      </c>
      <c r="M65" s="770"/>
    </row>
    <row r="66" spans="1:13">
      <c r="A66" s="1210" t="s">
        <v>247</v>
      </c>
      <c r="B66" s="1210"/>
      <c r="C66" s="1210"/>
      <c r="D66" s="1210"/>
      <c r="E66" s="1210"/>
      <c r="F66" s="1210"/>
      <c r="G66" s="792">
        <v>0</v>
      </c>
      <c r="H66" s="793">
        <v>7.5776397515527947</v>
      </c>
      <c r="I66" s="793">
        <v>9.2057761732851979</v>
      </c>
      <c r="J66" s="793">
        <v>9.5038852361028088</v>
      </c>
      <c r="K66" s="793">
        <v>8.779069767441861</v>
      </c>
      <c r="L66" s="793">
        <v>7.8488372093023253</v>
      </c>
      <c r="M66" s="770"/>
    </row>
    <row r="67" spans="1:13">
      <c r="A67" s="1210" t="s">
        <v>248</v>
      </c>
      <c r="B67" s="1210"/>
      <c r="C67" s="1210"/>
      <c r="D67" s="1210"/>
      <c r="E67" s="1210"/>
      <c r="F67" s="1210"/>
      <c r="G67" s="792">
        <v>-1</v>
      </c>
      <c r="H67" s="793">
        <v>0.86956521739130432</v>
      </c>
      <c r="I67" s="793">
        <v>1.5042117930204573</v>
      </c>
      <c r="J67" s="793">
        <v>4.6622833233711898</v>
      </c>
      <c r="K67" s="793">
        <v>3.8953488372093021</v>
      </c>
      <c r="L67" s="793">
        <v>1.9186046511627908</v>
      </c>
      <c r="M67" s="770"/>
    </row>
    <row r="68" spans="1:13">
      <c r="A68" s="1210" t="s">
        <v>109</v>
      </c>
      <c r="B68" s="1210"/>
      <c r="C68" s="1210"/>
      <c r="D68" s="1210"/>
      <c r="E68" s="1210"/>
      <c r="F68" s="1210"/>
      <c r="G68" s="792">
        <v>-2</v>
      </c>
      <c r="H68" s="793">
        <v>0</v>
      </c>
      <c r="I68" s="793">
        <v>0</v>
      </c>
      <c r="J68" s="793">
        <v>0.11954572624028691</v>
      </c>
      <c r="K68" s="793">
        <v>5.8139534883720929E-2</v>
      </c>
      <c r="L68" s="793">
        <v>4.5930232558139537</v>
      </c>
      <c r="M68" s="770"/>
    </row>
    <row r="69" spans="1:13">
      <c r="A69" s="777" t="s">
        <v>543</v>
      </c>
      <c r="B69" s="778"/>
      <c r="C69" s="778"/>
      <c r="D69" s="778"/>
      <c r="E69" s="778"/>
      <c r="F69" s="778"/>
      <c r="G69" s="779"/>
      <c r="H69" s="790"/>
      <c r="I69" s="790"/>
      <c r="J69" s="790"/>
      <c r="K69" s="790"/>
      <c r="L69" s="791"/>
      <c r="M69" s="770"/>
    </row>
    <row r="70" spans="1:13">
      <c r="A70" s="1210" t="s">
        <v>246</v>
      </c>
      <c r="B70" s="1210"/>
      <c r="C70" s="1210"/>
      <c r="D70" s="1210"/>
      <c r="E70" s="1210"/>
      <c r="F70" s="1210"/>
      <c r="G70" s="792">
        <v>1</v>
      </c>
      <c r="H70" s="793">
        <v>0.74534161490683226</v>
      </c>
      <c r="I70" s="793">
        <v>0.36101083032490977</v>
      </c>
      <c r="J70" s="793">
        <v>0.2988643156007173</v>
      </c>
      <c r="K70" s="793">
        <v>0.23255813953488372</v>
      </c>
      <c r="L70" s="793">
        <v>0.23255813953488372</v>
      </c>
      <c r="M70" s="770"/>
    </row>
    <row r="71" spans="1:13" s="355" customFormat="1">
      <c r="A71" s="1210" t="s">
        <v>247</v>
      </c>
      <c r="B71" s="1210"/>
      <c r="C71" s="1210"/>
      <c r="D71" s="1210"/>
      <c r="E71" s="1210"/>
      <c r="F71" s="1210"/>
      <c r="G71" s="792">
        <v>0</v>
      </c>
      <c r="H71" s="793">
        <v>1.4285714285714286</v>
      </c>
      <c r="I71" s="793">
        <v>1.865222623345367</v>
      </c>
      <c r="J71" s="793">
        <v>1.7334130304841602</v>
      </c>
      <c r="K71" s="793">
        <v>1.6860465116279069</v>
      </c>
      <c r="L71" s="793">
        <v>1.5116279069767442</v>
      </c>
      <c r="M71" s="770"/>
    </row>
    <row r="72" spans="1:13">
      <c r="A72" s="1210" t="s">
        <v>248</v>
      </c>
      <c r="B72" s="1210"/>
      <c r="C72" s="1210"/>
      <c r="D72" s="1210"/>
      <c r="E72" s="1210"/>
      <c r="F72" s="1210"/>
      <c r="G72" s="792">
        <v>-1</v>
      </c>
      <c r="H72" s="793">
        <v>6.2111801242236024E-2</v>
      </c>
      <c r="I72" s="793">
        <v>6.0168471720818288E-2</v>
      </c>
      <c r="J72" s="793">
        <v>0.23909145248057381</v>
      </c>
      <c r="K72" s="793">
        <v>0.40697674418604651</v>
      </c>
      <c r="L72" s="793">
        <v>0.1744186046511628</v>
      </c>
      <c r="M72" s="770"/>
    </row>
    <row r="73" spans="1:13">
      <c r="A73" s="1210" t="s">
        <v>109</v>
      </c>
      <c r="B73" s="1210"/>
      <c r="C73" s="1210"/>
      <c r="D73" s="1210"/>
      <c r="E73" s="1210"/>
      <c r="F73" s="1210"/>
      <c r="G73" s="792">
        <v>-2</v>
      </c>
      <c r="H73" s="793">
        <v>0</v>
      </c>
      <c r="I73" s="793">
        <v>0</v>
      </c>
      <c r="J73" s="793">
        <v>0</v>
      </c>
      <c r="K73" s="793">
        <v>0</v>
      </c>
      <c r="L73" s="793">
        <v>0.40697674418604651</v>
      </c>
      <c r="M73" s="770"/>
    </row>
    <row r="74" spans="1:13">
      <c r="A74" s="777" t="s">
        <v>544</v>
      </c>
      <c r="B74" s="778"/>
      <c r="C74" s="778"/>
      <c r="D74" s="778"/>
      <c r="E74" s="778"/>
      <c r="F74" s="778"/>
      <c r="G74" s="779"/>
      <c r="H74" s="790"/>
      <c r="I74" s="790"/>
      <c r="J74" s="790"/>
      <c r="K74" s="790"/>
      <c r="L74" s="791"/>
      <c r="M74" s="770"/>
    </row>
    <row r="75" spans="1:13">
      <c r="A75" s="1210" t="s">
        <v>246</v>
      </c>
      <c r="B75" s="1210"/>
      <c r="C75" s="1210"/>
      <c r="D75" s="1210"/>
      <c r="E75" s="1210"/>
      <c r="F75" s="1210"/>
      <c r="G75" s="792">
        <v>1</v>
      </c>
      <c r="H75" s="793">
        <v>2.981366459627329</v>
      </c>
      <c r="I75" s="793">
        <v>2.8279181708784598</v>
      </c>
      <c r="J75" s="793">
        <v>0.95636580992229525</v>
      </c>
      <c r="K75" s="793">
        <v>1.6279069767441861</v>
      </c>
      <c r="L75" s="793">
        <v>1.2209302325581395</v>
      </c>
      <c r="M75" s="770"/>
    </row>
    <row r="76" spans="1:13">
      <c r="A76" s="1210" t="s">
        <v>247</v>
      </c>
      <c r="B76" s="1210"/>
      <c r="C76" s="1210"/>
      <c r="D76" s="1210"/>
      <c r="E76" s="1210"/>
      <c r="F76" s="1210"/>
      <c r="G76" s="792">
        <v>0</v>
      </c>
      <c r="H76" s="793">
        <v>5.9006211180124222</v>
      </c>
      <c r="I76" s="793">
        <v>5.9566787003610111</v>
      </c>
      <c r="J76" s="793">
        <v>6.9336521219366407</v>
      </c>
      <c r="K76" s="793">
        <v>5.7558139534883717</v>
      </c>
      <c r="L76" s="793">
        <v>5.6976744186046515</v>
      </c>
      <c r="M76" s="770"/>
    </row>
    <row r="77" spans="1:13" s="355" customFormat="1">
      <c r="A77" s="1210" t="s">
        <v>248</v>
      </c>
      <c r="B77" s="1210"/>
      <c r="C77" s="1210"/>
      <c r="D77" s="1210"/>
      <c r="E77" s="1210"/>
      <c r="F77" s="1210"/>
      <c r="G77" s="792">
        <v>-1</v>
      </c>
      <c r="H77" s="793">
        <v>0.18633540372670807</v>
      </c>
      <c r="I77" s="793">
        <v>0.24067388688327315</v>
      </c>
      <c r="J77" s="793">
        <v>0.95636580992229525</v>
      </c>
      <c r="K77" s="793">
        <v>1.3372093023255813</v>
      </c>
      <c r="L77" s="793">
        <v>0.46511627906976744</v>
      </c>
      <c r="M77" s="770"/>
    </row>
    <row r="78" spans="1:13">
      <c r="A78" s="1210" t="s">
        <v>109</v>
      </c>
      <c r="B78" s="1210"/>
      <c r="C78" s="1210"/>
      <c r="D78" s="1210"/>
      <c r="E78" s="1210"/>
      <c r="F78" s="1210"/>
      <c r="G78" s="792">
        <v>-2</v>
      </c>
      <c r="H78" s="793">
        <v>0</v>
      </c>
      <c r="I78" s="793">
        <v>0</v>
      </c>
      <c r="J78" s="793">
        <v>0</v>
      </c>
      <c r="K78" s="793">
        <v>0.1744186046511628</v>
      </c>
      <c r="L78" s="793">
        <v>1.5116279069767442</v>
      </c>
      <c r="M78" s="770"/>
    </row>
    <row r="79" spans="1:13">
      <c r="A79" s="777" t="s">
        <v>545</v>
      </c>
      <c r="B79" s="778"/>
      <c r="C79" s="778"/>
      <c r="D79" s="778"/>
      <c r="E79" s="778"/>
      <c r="F79" s="778"/>
      <c r="G79" s="779"/>
      <c r="H79" s="790"/>
      <c r="I79" s="790"/>
      <c r="J79" s="790"/>
      <c r="K79" s="790"/>
      <c r="L79" s="791"/>
      <c r="M79" s="770"/>
    </row>
    <row r="80" spans="1:13">
      <c r="A80" s="1210" t="s">
        <v>246</v>
      </c>
      <c r="B80" s="1210"/>
      <c r="C80" s="1210"/>
      <c r="D80" s="1210"/>
      <c r="E80" s="1210"/>
      <c r="F80" s="1210"/>
      <c r="G80" s="792">
        <v>1</v>
      </c>
      <c r="H80" s="793">
        <v>1.8012422360248448</v>
      </c>
      <c r="I80" s="793">
        <v>1.0830324909747293</v>
      </c>
      <c r="J80" s="793">
        <v>0.71727435744172141</v>
      </c>
      <c r="K80" s="793">
        <v>1.3372093023255813</v>
      </c>
      <c r="L80" s="793">
        <v>0.93023255813953487</v>
      </c>
      <c r="M80" s="770"/>
    </row>
    <row r="81" spans="1:13">
      <c r="A81" s="1210" t="s">
        <v>247</v>
      </c>
      <c r="B81" s="1210"/>
      <c r="C81" s="1210"/>
      <c r="D81" s="1210"/>
      <c r="E81" s="1210"/>
      <c r="F81" s="1210"/>
      <c r="G81" s="792">
        <v>0</v>
      </c>
      <c r="H81" s="793">
        <v>6.024844720496894</v>
      </c>
      <c r="I81" s="793">
        <v>7.1600481347773766</v>
      </c>
      <c r="J81" s="793">
        <v>6.8141063956963537</v>
      </c>
      <c r="K81" s="793">
        <v>6.4534883720930232</v>
      </c>
      <c r="L81" s="793">
        <v>5.6395348837209305</v>
      </c>
      <c r="M81" s="770"/>
    </row>
    <row r="82" spans="1:13">
      <c r="A82" s="1210" t="s">
        <v>248</v>
      </c>
      <c r="B82" s="1210"/>
      <c r="C82" s="1210"/>
      <c r="D82" s="1210"/>
      <c r="E82" s="1210"/>
      <c r="F82" s="1210"/>
      <c r="G82" s="792">
        <v>-1</v>
      </c>
      <c r="H82" s="793">
        <v>0.6211180124223602</v>
      </c>
      <c r="I82" s="793">
        <v>0.72202166064981954</v>
      </c>
      <c r="J82" s="793">
        <v>1.195457262402869</v>
      </c>
      <c r="K82" s="793">
        <v>1.1046511627906976</v>
      </c>
      <c r="L82" s="793">
        <v>0.34883720930232559</v>
      </c>
      <c r="M82" s="770"/>
    </row>
    <row r="83" spans="1:13">
      <c r="A83" s="1210" t="s">
        <v>109</v>
      </c>
      <c r="B83" s="1210"/>
      <c r="C83" s="1210"/>
      <c r="D83" s="1210"/>
      <c r="E83" s="1210"/>
      <c r="F83" s="1210"/>
      <c r="G83" s="792">
        <v>-2</v>
      </c>
      <c r="H83" s="793">
        <v>0</v>
      </c>
      <c r="I83" s="793">
        <v>0.12033694344163658</v>
      </c>
      <c r="J83" s="793">
        <v>0.11954572624028691</v>
      </c>
      <c r="K83" s="793">
        <v>0.1744186046511628</v>
      </c>
      <c r="L83" s="793">
        <v>2.1511627906976742</v>
      </c>
      <c r="M83" s="770"/>
    </row>
    <row r="84" spans="1:13">
      <c r="A84" s="777" t="s">
        <v>582</v>
      </c>
      <c r="B84" s="778"/>
      <c r="C84" s="778"/>
      <c r="D84" s="778"/>
      <c r="E84" s="778"/>
      <c r="F84" s="778"/>
      <c r="G84" s="779"/>
      <c r="H84" s="790"/>
      <c r="I84" s="790"/>
      <c r="J84" s="790"/>
      <c r="K84" s="790"/>
      <c r="L84" s="791"/>
      <c r="M84" s="770"/>
    </row>
    <row r="85" spans="1:13">
      <c r="A85" s="1210" t="s">
        <v>246</v>
      </c>
      <c r="B85" s="1210"/>
      <c r="C85" s="1210"/>
      <c r="D85" s="1210"/>
      <c r="E85" s="1210"/>
      <c r="F85" s="1210"/>
      <c r="G85" s="792">
        <v>1</v>
      </c>
      <c r="H85" s="793">
        <v>0</v>
      </c>
      <c r="I85" s="793">
        <v>0</v>
      </c>
      <c r="J85" s="793">
        <v>0</v>
      </c>
      <c r="K85" s="793">
        <v>0</v>
      </c>
      <c r="L85" s="793">
        <v>0</v>
      </c>
      <c r="M85" s="770"/>
    </row>
    <row r="86" spans="1:13">
      <c r="A86" s="1210" t="s">
        <v>247</v>
      </c>
      <c r="B86" s="1210"/>
      <c r="C86" s="1210"/>
      <c r="D86" s="1210"/>
      <c r="E86" s="1210"/>
      <c r="F86" s="1210"/>
      <c r="G86" s="792">
        <v>0</v>
      </c>
      <c r="H86" s="793">
        <v>0.18633540372670807</v>
      </c>
      <c r="I86" s="793">
        <v>0.18050541516245489</v>
      </c>
      <c r="J86" s="793">
        <v>0.23909145248057381</v>
      </c>
      <c r="K86" s="793">
        <v>0.23255813953488372</v>
      </c>
      <c r="L86" s="793">
        <v>0.11627906976744186</v>
      </c>
      <c r="M86" s="770"/>
    </row>
    <row r="87" spans="1:13">
      <c r="A87" s="1210" t="s">
        <v>248</v>
      </c>
      <c r="B87" s="1210"/>
      <c r="C87" s="1210"/>
      <c r="D87" s="1210"/>
      <c r="E87" s="1210"/>
      <c r="F87" s="1210"/>
      <c r="G87" s="792">
        <v>-1</v>
      </c>
      <c r="H87" s="793">
        <v>0</v>
      </c>
      <c r="I87" s="793">
        <v>0</v>
      </c>
      <c r="J87" s="793">
        <v>0</v>
      </c>
      <c r="K87" s="793">
        <v>0</v>
      </c>
      <c r="L87" s="793">
        <v>0</v>
      </c>
      <c r="M87" s="770"/>
    </row>
    <row r="88" spans="1:13">
      <c r="A88" s="1210" t="s">
        <v>109</v>
      </c>
      <c r="B88" s="1210"/>
      <c r="C88" s="1210"/>
      <c r="D88" s="1210"/>
      <c r="E88" s="1210"/>
      <c r="F88" s="1210"/>
      <c r="G88" s="792">
        <v>-2</v>
      </c>
      <c r="H88" s="793">
        <v>0</v>
      </c>
      <c r="I88" s="793">
        <v>0</v>
      </c>
      <c r="J88" s="793">
        <v>0</v>
      </c>
      <c r="K88" s="793">
        <v>0</v>
      </c>
      <c r="L88" s="793">
        <v>0.11627906976744186</v>
      </c>
      <c r="M88" s="770"/>
    </row>
    <row r="89" spans="1:13">
      <c r="A89" s="777" t="s">
        <v>232</v>
      </c>
      <c r="B89" s="778"/>
      <c r="C89" s="778"/>
      <c r="D89" s="778"/>
      <c r="E89" s="778"/>
      <c r="F89" s="778"/>
      <c r="G89" s="779"/>
      <c r="H89" s="790"/>
      <c r="I89" s="790"/>
      <c r="J89" s="790"/>
      <c r="K89" s="790"/>
      <c r="L89" s="791"/>
      <c r="M89" s="770"/>
    </row>
    <row r="90" spans="1:13">
      <c r="A90" s="1210" t="s">
        <v>246</v>
      </c>
      <c r="B90" s="1210"/>
      <c r="C90" s="1210"/>
      <c r="D90" s="1210"/>
      <c r="E90" s="1210"/>
      <c r="F90" s="1210"/>
      <c r="G90" s="792">
        <v>1</v>
      </c>
      <c r="H90" s="793">
        <v>0.12422360248447205</v>
      </c>
      <c r="I90" s="793">
        <v>0.12033694344163658</v>
      </c>
      <c r="J90" s="793">
        <v>0.2988643156007173</v>
      </c>
      <c r="K90" s="793">
        <v>0.1744186046511628</v>
      </c>
      <c r="L90" s="793">
        <v>5.8139534883720929E-2</v>
      </c>
      <c r="M90" s="770"/>
    </row>
    <row r="91" spans="1:13">
      <c r="A91" s="1210" t="s">
        <v>247</v>
      </c>
      <c r="B91" s="1210"/>
      <c r="C91" s="1210"/>
      <c r="D91" s="1210"/>
      <c r="E91" s="1210"/>
      <c r="F91" s="1210"/>
      <c r="G91" s="792">
        <v>0</v>
      </c>
      <c r="H91" s="793">
        <v>0.12422360248447205</v>
      </c>
      <c r="I91" s="793">
        <v>0.30084235860409148</v>
      </c>
      <c r="J91" s="793">
        <v>0.5977286312014346</v>
      </c>
      <c r="K91" s="793">
        <v>0.69767441860465118</v>
      </c>
      <c r="L91" s="793">
        <v>0.63953488372093026</v>
      </c>
      <c r="M91" s="770"/>
    </row>
    <row r="92" spans="1:13">
      <c r="A92" s="1210" t="s">
        <v>248</v>
      </c>
      <c r="B92" s="1210"/>
      <c r="C92" s="1210"/>
      <c r="D92" s="1210"/>
      <c r="E92" s="1210"/>
      <c r="F92" s="1210"/>
      <c r="G92" s="792">
        <v>-1</v>
      </c>
      <c r="H92" s="793">
        <v>0</v>
      </c>
      <c r="I92" s="793">
        <v>0</v>
      </c>
      <c r="J92" s="793">
        <v>0</v>
      </c>
      <c r="K92" s="793">
        <v>0</v>
      </c>
      <c r="L92" s="793">
        <v>0</v>
      </c>
      <c r="M92" s="770"/>
    </row>
    <row r="93" spans="1:13">
      <c r="A93" s="1210" t="s">
        <v>109</v>
      </c>
      <c r="B93" s="1210"/>
      <c r="C93" s="1210"/>
      <c r="D93" s="1210"/>
      <c r="E93" s="1210"/>
      <c r="F93" s="1210"/>
      <c r="G93" s="792">
        <v>-2</v>
      </c>
      <c r="H93" s="793">
        <v>0</v>
      </c>
      <c r="I93" s="793">
        <v>0</v>
      </c>
      <c r="J93" s="793">
        <v>0</v>
      </c>
      <c r="K93" s="793">
        <v>0</v>
      </c>
      <c r="L93" s="793">
        <v>0.1744186046511628</v>
      </c>
      <c r="M93" s="770"/>
    </row>
    <row r="94" spans="1:13">
      <c r="A94" s="774"/>
      <c r="B94" s="775"/>
      <c r="C94" s="775"/>
      <c r="D94" s="775"/>
      <c r="E94" s="775"/>
      <c r="F94" s="776"/>
      <c r="G94" s="794"/>
      <c r="H94" s="795"/>
      <c r="I94" s="795"/>
      <c r="J94" s="795"/>
      <c r="K94" s="795"/>
      <c r="L94" s="795"/>
      <c r="M94" s="770"/>
    </row>
    <row r="95" spans="1:13">
      <c r="A95" s="1206" t="s">
        <v>86</v>
      </c>
      <c r="B95" s="1207"/>
      <c r="C95" s="1207"/>
      <c r="D95" s="1207"/>
      <c r="E95" s="1207"/>
      <c r="F95" s="1208"/>
      <c r="G95" s="796"/>
      <c r="H95" s="797"/>
      <c r="I95" s="797"/>
      <c r="J95" s="797"/>
      <c r="K95" s="797"/>
      <c r="L95" s="797"/>
      <c r="M95" s="770"/>
    </row>
    <row r="96" spans="1:13">
      <c r="A96" s="1209" t="s">
        <v>246</v>
      </c>
      <c r="B96" s="1209"/>
      <c r="C96" s="1209"/>
      <c r="D96" s="1209"/>
      <c r="E96" s="1209"/>
      <c r="F96" s="1209"/>
      <c r="G96" s="798">
        <v>1</v>
      </c>
      <c r="H96" s="799">
        <v>40.496894409937887</v>
      </c>
      <c r="I96" s="799">
        <v>31.046931407942239</v>
      </c>
      <c r="J96" s="799">
        <v>16.437537358039449</v>
      </c>
      <c r="K96" s="799">
        <v>22.093023255813954</v>
      </c>
      <c r="L96" s="799">
        <v>17.5</v>
      </c>
      <c r="M96" s="770"/>
    </row>
    <row r="97" spans="1:13">
      <c r="A97" s="1209" t="s">
        <v>247</v>
      </c>
      <c r="B97" s="1209"/>
      <c r="C97" s="1209"/>
      <c r="D97" s="1209"/>
      <c r="E97" s="1209"/>
      <c r="F97" s="1209"/>
      <c r="G97" s="798">
        <v>0</v>
      </c>
      <c r="H97" s="799">
        <v>54.285714285714285</v>
      </c>
      <c r="I97" s="799">
        <v>59.446450060168473</v>
      </c>
      <c r="J97" s="799">
        <v>62.641960549910344</v>
      </c>
      <c r="K97" s="799">
        <v>58.546511627906973</v>
      </c>
      <c r="L97" s="799">
        <v>52.441860465116278</v>
      </c>
      <c r="M97" s="770"/>
    </row>
    <row r="98" spans="1:13">
      <c r="A98" s="1209" t="s">
        <v>248</v>
      </c>
      <c r="B98" s="1209"/>
      <c r="C98" s="1209"/>
      <c r="D98" s="1209"/>
      <c r="E98" s="1209"/>
      <c r="F98" s="1209"/>
      <c r="G98" s="798">
        <v>-1</v>
      </c>
      <c r="H98" s="799">
        <v>4.9689440993788816</v>
      </c>
      <c r="I98" s="799">
        <v>9.2659446450060177</v>
      </c>
      <c r="J98" s="799">
        <v>20.322773460848776</v>
      </c>
      <c r="K98" s="799">
        <v>18.604651162790699</v>
      </c>
      <c r="L98" s="799">
        <v>7.8488372093023253</v>
      </c>
      <c r="M98" s="770"/>
    </row>
    <row r="99" spans="1:13">
      <c r="A99" s="1209" t="s">
        <v>109</v>
      </c>
      <c r="B99" s="1209"/>
      <c r="C99" s="1209"/>
      <c r="D99" s="1209"/>
      <c r="E99" s="1209"/>
      <c r="F99" s="1209"/>
      <c r="G99" s="798">
        <v>-2</v>
      </c>
      <c r="H99" s="799">
        <v>0.2484472049689441</v>
      </c>
      <c r="I99" s="799">
        <v>0.24067388688327315</v>
      </c>
      <c r="J99" s="799">
        <v>0.5977286312014346</v>
      </c>
      <c r="K99" s="799">
        <v>0.7558139534883721</v>
      </c>
      <c r="L99" s="799">
        <v>22.209302325581394</v>
      </c>
      <c r="M99" s="770"/>
    </row>
    <row r="100" spans="1:13">
      <c r="A100" s="1205" t="s">
        <v>87</v>
      </c>
      <c r="B100" s="1205"/>
      <c r="C100" s="1205"/>
      <c r="D100" s="1205"/>
      <c r="E100" s="1205"/>
      <c r="F100" s="1205"/>
      <c r="G100" s="800"/>
      <c r="H100" s="801"/>
      <c r="I100" s="801"/>
      <c r="J100" s="801"/>
      <c r="K100" s="801"/>
      <c r="L100" s="801"/>
      <c r="M100" s="770"/>
    </row>
    <row r="101" spans="1:13">
      <c r="A101" s="1205"/>
      <c r="B101" s="1205"/>
      <c r="C101" s="1205"/>
      <c r="D101" s="1205"/>
      <c r="E101" s="1205"/>
      <c r="F101" s="1205"/>
      <c r="G101" s="798"/>
      <c r="H101" s="801">
        <v>100</v>
      </c>
      <c r="I101" s="801">
        <v>100</v>
      </c>
      <c r="J101" s="801">
        <v>100</v>
      </c>
      <c r="K101" s="801">
        <v>100</v>
      </c>
      <c r="L101" s="801">
        <v>100</v>
      </c>
      <c r="M101" s="770"/>
    </row>
  </sheetData>
  <mergeCells count="95">
    <mergeCell ref="G4:K4"/>
    <mergeCell ref="A4:F4"/>
    <mergeCell ref="A17:K17"/>
    <mergeCell ref="A19:K19"/>
    <mergeCell ref="A9:K9"/>
    <mergeCell ref="A10:K10"/>
    <mergeCell ref="A11:K11"/>
    <mergeCell ref="A12:K12"/>
    <mergeCell ref="A8:K8"/>
    <mergeCell ref="A37:F37"/>
    <mergeCell ref="A22:K22"/>
    <mergeCell ref="A20:K20"/>
    <mergeCell ref="A21:K21"/>
    <mergeCell ref="G32:G33"/>
    <mergeCell ref="A26:G26"/>
    <mergeCell ref="H26:K26"/>
    <mergeCell ref="A28:G28"/>
    <mergeCell ref="H28:K28"/>
    <mergeCell ref="A25:G25"/>
    <mergeCell ref="A45:F45"/>
    <mergeCell ref="A46:F46"/>
    <mergeCell ref="A47:F47"/>
    <mergeCell ref="A48:F48"/>
    <mergeCell ref="A38:F38"/>
    <mergeCell ref="A40:F40"/>
    <mergeCell ref="A43:F43"/>
    <mergeCell ref="A41:F41"/>
    <mergeCell ref="A42:F42"/>
    <mergeCell ref="A56:F56"/>
    <mergeCell ref="A57:F57"/>
    <mergeCell ref="A58:F58"/>
    <mergeCell ref="A61:F61"/>
    <mergeCell ref="A60:F60"/>
    <mergeCell ref="A50:F50"/>
    <mergeCell ref="A51:F51"/>
    <mergeCell ref="A52:F52"/>
    <mergeCell ref="A55:F55"/>
    <mergeCell ref="A53:F53"/>
    <mergeCell ref="A68:F68"/>
    <mergeCell ref="A70:F70"/>
    <mergeCell ref="A73:F73"/>
    <mergeCell ref="A62:F62"/>
    <mergeCell ref="A63:F63"/>
    <mergeCell ref="A67:F67"/>
    <mergeCell ref="A65:F65"/>
    <mergeCell ref="A75:F75"/>
    <mergeCell ref="A91:F91"/>
    <mergeCell ref="A92:F92"/>
    <mergeCell ref="A93:F93"/>
    <mergeCell ref="A86:F86"/>
    <mergeCell ref="A87:F87"/>
    <mergeCell ref="A88:F88"/>
    <mergeCell ref="A90:F90"/>
    <mergeCell ref="A76:F76"/>
    <mergeCell ref="A77:F77"/>
    <mergeCell ref="A18:K18"/>
    <mergeCell ref="A85:F85"/>
    <mergeCell ref="A71:F71"/>
    <mergeCell ref="A72:F72"/>
    <mergeCell ref="A66:F66"/>
    <mergeCell ref="A82:F82"/>
    <mergeCell ref="A83:F83"/>
    <mergeCell ref="A78:F78"/>
    <mergeCell ref="A80:F80"/>
    <mergeCell ref="A81:F81"/>
    <mergeCell ref="A96:F96"/>
    <mergeCell ref="A35:F35"/>
    <mergeCell ref="A36:F36"/>
    <mergeCell ref="A13:K13"/>
    <mergeCell ref="A14:K14"/>
    <mergeCell ref="A15:K15"/>
    <mergeCell ref="A16:K16"/>
    <mergeCell ref="C30:K30"/>
    <mergeCell ref="A23:G23"/>
    <mergeCell ref="A32:F33"/>
    <mergeCell ref="A24:G24"/>
    <mergeCell ref="H23:K23"/>
    <mergeCell ref="H24:K24"/>
    <mergeCell ref="H25:K25"/>
    <mergeCell ref="A101:F101"/>
    <mergeCell ref="A100:F100"/>
    <mergeCell ref="A95:F95"/>
    <mergeCell ref="A99:F99"/>
    <mergeCell ref="A97:F97"/>
    <mergeCell ref="A98:F98"/>
    <mergeCell ref="A27:G27"/>
    <mergeCell ref="H27:K27"/>
    <mergeCell ref="K1:L1"/>
    <mergeCell ref="A6:F6"/>
    <mergeCell ref="G6:K6"/>
    <mergeCell ref="A7:K7"/>
    <mergeCell ref="A5:F5"/>
    <mergeCell ref="G5:K5"/>
    <mergeCell ref="A3:F3"/>
    <mergeCell ref="G3:K3"/>
  </mergeCells>
  <phoneticPr fontId="46"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8"/>
  </sheetPr>
  <dimension ref="A1:W84"/>
  <sheetViews>
    <sheetView topLeftCell="A4" workbookViewId="0">
      <selection activeCell="F30" sqref="F30"/>
    </sheetView>
  </sheetViews>
  <sheetFormatPr defaultRowHeight="13.2"/>
  <cols>
    <col min="2" max="2" width="16.109375" customWidth="1"/>
  </cols>
  <sheetData>
    <row r="1" spans="1:23">
      <c r="A1" s="802"/>
      <c r="B1" s="803" t="s">
        <v>532</v>
      </c>
      <c r="C1" s="803"/>
      <c r="D1" s="804"/>
      <c r="E1" s="804"/>
      <c r="F1" s="804"/>
      <c r="G1" s="804"/>
      <c r="H1" s="805"/>
      <c r="I1" s="804"/>
      <c r="J1" s="804"/>
      <c r="K1" s="804"/>
      <c r="L1" s="806"/>
      <c r="M1" s="806"/>
      <c r="N1" s="806"/>
      <c r="O1" s="804"/>
      <c r="P1" s="804"/>
      <c r="Q1" s="804"/>
      <c r="R1" s="804"/>
      <c r="S1" s="804"/>
      <c r="T1" s="802"/>
      <c r="U1" s="802"/>
      <c r="V1" s="802"/>
      <c r="W1" s="802"/>
    </row>
    <row r="2" spans="1:23">
      <c r="A2" s="802"/>
      <c r="B2" s="803"/>
      <c r="C2" s="803"/>
      <c r="D2" s="804"/>
      <c r="E2" s="804"/>
      <c r="F2" s="804"/>
      <c r="G2" s="804"/>
      <c r="H2" s="804"/>
      <c r="I2" s="804"/>
      <c r="J2" s="804"/>
      <c r="K2" s="804"/>
      <c r="L2" s="806"/>
      <c r="M2" s="806"/>
      <c r="N2" s="806"/>
      <c r="O2" s="804"/>
      <c r="P2" s="804"/>
      <c r="Q2" s="804"/>
      <c r="R2" s="804"/>
      <c r="S2" s="804"/>
      <c r="T2" s="802"/>
      <c r="U2" s="802"/>
      <c r="V2" s="802"/>
      <c r="W2" s="802"/>
    </row>
    <row r="3" spans="1:23">
      <c r="A3" s="807"/>
      <c r="B3" s="808" t="s">
        <v>589</v>
      </c>
      <c r="C3" s="808"/>
      <c r="D3" s="805"/>
      <c r="E3" s="805"/>
      <c r="F3" s="805"/>
      <c r="G3" s="805"/>
      <c r="H3" s="805"/>
      <c r="I3" s="805"/>
      <c r="J3" s="805"/>
      <c r="K3" s="805"/>
      <c r="L3" s="806"/>
      <c r="M3" s="806"/>
      <c r="N3" s="806"/>
      <c r="O3" s="804"/>
      <c r="P3" s="804"/>
      <c r="Q3" s="804"/>
      <c r="R3" s="804"/>
      <c r="S3" s="804"/>
      <c r="T3" s="802"/>
      <c r="U3" s="802"/>
      <c r="V3" s="802"/>
      <c r="W3" s="802"/>
    </row>
    <row r="4" spans="1:23">
      <c r="A4" s="809"/>
      <c r="B4" s="810"/>
      <c r="C4" s="810"/>
      <c r="D4" s="811"/>
      <c r="E4" s="811"/>
      <c r="F4" s="811"/>
      <c r="G4" s="811"/>
      <c r="H4" s="811"/>
      <c r="I4" s="811"/>
      <c r="J4" s="805"/>
      <c r="K4" s="805"/>
      <c r="L4" s="805"/>
      <c r="M4" s="805"/>
      <c r="N4" s="805"/>
      <c r="O4" s="805"/>
      <c r="P4" s="806"/>
      <c r="Q4" s="806"/>
      <c r="R4" s="806"/>
      <c r="S4" s="804"/>
      <c r="T4" s="804"/>
      <c r="U4" s="804"/>
      <c r="V4" s="804"/>
      <c r="W4" s="804"/>
    </row>
    <row r="5" spans="1:23">
      <c r="A5" s="812" t="s">
        <v>241</v>
      </c>
      <c r="B5" s="813" t="s">
        <v>242</v>
      </c>
      <c r="C5" s="814"/>
      <c r="D5" s="815"/>
      <c r="E5" s="815"/>
      <c r="F5" s="815"/>
      <c r="G5" s="815"/>
      <c r="H5" s="815"/>
      <c r="I5" s="811"/>
      <c r="J5" s="805"/>
      <c r="K5" s="805"/>
      <c r="L5" s="805"/>
      <c r="M5" s="805"/>
      <c r="N5" s="805"/>
      <c r="O5" s="805"/>
      <c r="P5" s="806"/>
      <c r="Q5" s="806"/>
      <c r="R5" s="806"/>
      <c r="S5" s="804"/>
      <c r="T5" s="804"/>
      <c r="U5" s="804"/>
      <c r="V5" s="804"/>
      <c r="W5" s="804"/>
    </row>
    <row r="6" spans="1:23" ht="21">
      <c r="A6" s="816"/>
      <c r="B6" s="891"/>
      <c r="C6" s="893" t="s">
        <v>590</v>
      </c>
      <c r="D6" s="189" t="s">
        <v>693</v>
      </c>
      <c r="E6" s="189" t="s">
        <v>222</v>
      </c>
      <c r="F6" s="189" t="s">
        <v>411</v>
      </c>
      <c r="G6" s="189" t="s">
        <v>197</v>
      </c>
      <c r="H6" s="189" t="s">
        <v>484</v>
      </c>
      <c r="I6" s="817"/>
      <c r="J6" s="818"/>
      <c r="K6" s="818"/>
      <c r="L6" s="819"/>
      <c r="M6" s="804"/>
      <c r="N6" s="804"/>
      <c r="O6" s="804"/>
      <c r="P6" s="804"/>
      <c r="Q6" s="804"/>
      <c r="R6" s="804"/>
      <c r="S6" s="804"/>
      <c r="T6" s="804"/>
      <c r="U6" s="804"/>
      <c r="V6" s="804"/>
      <c r="W6" s="804"/>
    </row>
    <row r="7" spans="1:23">
      <c r="A7" s="816"/>
      <c r="B7" s="1221"/>
      <c r="C7" s="1221"/>
      <c r="D7" s="190" t="s">
        <v>535</v>
      </c>
      <c r="E7" s="190" t="s">
        <v>535</v>
      </c>
      <c r="F7" s="190" t="s">
        <v>535</v>
      </c>
      <c r="G7" s="190" t="s">
        <v>535</v>
      </c>
      <c r="H7" s="190" t="s">
        <v>198</v>
      </c>
      <c r="I7" s="820"/>
      <c r="J7" s="821"/>
      <c r="K7" s="821"/>
      <c r="L7" s="804"/>
      <c r="M7" s="804"/>
      <c r="N7" s="804"/>
      <c r="O7" s="804"/>
      <c r="P7" s="804"/>
      <c r="Q7" s="804"/>
      <c r="R7" s="804"/>
      <c r="S7" s="804"/>
      <c r="T7" s="804"/>
      <c r="U7" s="804"/>
      <c r="V7" s="804"/>
      <c r="W7" s="804"/>
    </row>
    <row r="8" spans="1:23">
      <c r="A8" s="816"/>
      <c r="B8" s="822" t="s">
        <v>209</v>
      </c>
      <c r="C8" s="823">
        <v>1</v>
      </c>
      <c r="D8" s="184">
        <v>28.22</v>
      </c>
      <c r="E8" s="184">
        <v>25.31</v>
      </c>
      <c r="F8" s="184">
        <v>19.43</v>
      </c>
      <c r="G8" s="184">
        <v>10.57</v>
      </c>
      <c r="H8" s="184">
        <v>17.89</v>
      </c>
      <c r="I8" s="191"/>
      <c r="J8" s="821"/>
      <c r="K8" s="821"/>
      <c r="L8" s="804"/>
      <c r="M8" s="804"/>
      <c r="N8" s="804"/>
      <c r="O8" s="804"/>
      <c r="P8" s="804"/>
      <c r="Q8" s="804"/>
      <c r="R8" s="804"/>
      <c r="S8" s="804"/>
      <c r="T8" s="804"/>
      <c r="U8" s="804"/>
      <c r="V8" s="804"/>
      <c r="W8" s="804"/>
    </row>
    <row r="9" spans="1:23" ht="26.4">
      <c r="A9" s="816"/>
      <c r="B9" s="822" t="s">
        <v>243</v>
      </c>
      <c r="C9" s="823">
        <v>0</v>
      </c>
      <c r="D9" s="184">
        <v>48.13</v>
      </c>
      <c r="E9" s="184">
        <v>48.16</v>
      </c>
      <c r="F9" s="184">
        <v>44.13</v>
      </c>
      <c r="G9" s="184">
        <v>38.21</v>
      </c>
      <c r="H9" s="184">
        <v>28.05</v>
      </c>
      <c r="I9" s="191"/>
      <c r="J9" s="821"/>
      <c r="K9" s="821"/>
      <c r="L9" s="804"/>
      <c r="M9" s="804"/>
      <c r="N9" s="804"/>
      <c r="O9" s="804"/>
      <c r="P9" s="804"/>
      <c r="Q9" s="804"/>
      <c r="R9" s="804"/>
      <c r="S9" s="804"/>
      <c r="T9" s="804"/>
      <c r="U9" s="804"/>
      <c r="V9" s="804"/>
      <c r="W9" s="804"/>
    </row>
    <row r="10" spans="1:23">
      <c r="A10" s="816"/>
      <c r="B10" s="822" t="s">
        <v>244</v>
      </c>
      <c r="C10" s="823">
        <v>-1</v>
      </c>
      <c r="D10" s="184">
        <v>23.24</v>
      </c>
      <c r="E10" s="184">
        <v>24.9</v>
      </c>
      <c r="F10" s="184">
        <v>35.22</v>
      </c>
      <c r="G10" s="184">
        <v>50</v>
      </c>
      <c r="H10" s="184">
        <v>19.510000000000002</v>
      </c>
      <c r="I10" s="804"/>
      <c r="J10" s="804"/>
      <c r="K10" s="804"/>
      <c r="L10" s="804"/>
      <c r="M10" s="804"/>
      <c r="N10" s="804"/>
      <c r="O10" s="804"/>
      <c r="P10" s="804"/>
      <c r="Q10" s="804"/>
      <c r="R10" s="804"/>
      <c r="S10" s="804"/>
      <c r="T10" s="804"/>
      <c r="U10" s="804"/>
      <c r="V10" s="804"/>
      <c r="W10" s="804"/>
    </row>
    <row r="11" spans="1:23">
      <c r="A11" s="816"/>
      <c r="B11" s="822" t="s">
        <v>67</v>
      </c>
      <c r="C11" s="823">
        <v>-2</v>
      </c>
      <c r="D11" s="184">
        <v>0.41</v>
      </c>
      <c r="E11" s="184">
        <v>1.63</v>
      </c>
      <c r="F11" s="184">
        <v>1.21</v>
      </c>
      <c r="G11" s="184">
        <v>1.22</v>
      </c>
      <c r="H11" s="184">
        <v>34.549999999999997</v>
      </c>
      <c r="I11" s="804"/>
      <c r="J11" s="804"/>
      <c r="K11" s="804"/>
      <c r="L11" s="804"/>
      <c r="M11" s="804"/>
      <c r="N11" s="804"/>
      <c r="O11" s="804"/>
      <c r="P11" s="804"/>
      <c r="Q11" s="804"/>
      <c r="R11" s="804"/>
      <c r="S11" s="804"/>
      <c r="T11" s="802"/>
      <c r="U11" s="802"/>
      <c r="V11" s="802"/>
      <c r="W11" s="802"/>
    </row>
    <row r="12" spans="1:23">
      <c r="A12" s="816"/>
      <c r="B12" s="816"/>
      <c r="C12" s="824"/>
      <c r="D12" s="283"/>
      <c r="E12" s="283"/>
      <c r="F12" s="283"/>
      <c r="G12" s="283"/>
      <c r="H12" s="283"/>
      <c r="I12" s="804"/>
      <c r="J12" s="804"/>
      <c r="K12" s="804"/>
      <c r="L12" s="804"/>
      <c r="M12" s="804"/>
      <c r="N12" s="804"/>
      <c r="O12" s="804"/>
      <c r="P12" s="804"/>
      <c r="Q12" s="804"/>
      <c r="R12" s="804"/>
      <c r="S12" s="804"/>
      <c r="T12" s="802"/>
      <c r="U12" s="802"/>
      <c r="V12" s="802"/>
      <c r="W12" s="802"/>
    </row>
    <row r="13" spans="1:23">
      <c r="A13" s="825"/>
      <c r="B13" s="826"/>
      <c r="C13" s="826"/>
      <c r="D13" s="827"/>
      <c r="E13" s="827"/>
      <c r="F13" s="827"/>
      <c r="G13" s="827"/>
      <c r="H13" s="827"/>
      <c r="I13" s="804"/>
      <c r="J13" s="804"/>
      <c r="K13" s="804"/>
      <c r="L13" s="804"/>
      <c r="M13" s="804"/>
      <c r="N13" s="804"/>
      <c r="O13" s="804"/>
      <c r="P13" s="804"/>
      <c r="Q13" s="804"/>
      <c r="R13" s="804"/>
      <c r="S13" s="804"/>
      <c r="T13" s="802"/>
      <c r="U13" s="802"/>
      <c r="V13" s="802"/>
      <c r="W13" s="802"/>
    </row>
    <row r="14" spans="1:23">
      <c r="A14" s="828">
        <v>2</v>
      </c>
      <c r="B14" s="829" t="s">
        <v>245</v>
      </c>
      <c r="C14" s="830"/>
      <c r="D14" s="831"/>
      <c r="E14" s="831"/>
      <c r="F14" s="831"/>
      <c r="G14" s="831"/>
      <c r="H14" s="831"/>
      <c r="I14" s="804"/>
      <c r="J14" s="804"/>
      <c r="K14" s="804"/>
      <c r="L14" s="804"/>
      <c r="M14" s="804"/>
      <c r="N14" s="804"/>
      <c r="O14" s="804"/>
      <c r="P14" s="804"/>
      <c r="Q14" s="804"/>
      <c r="R14" s="804"/>
      <c r="S14" s="804"/>
      <c r="T14" s="802"/>
      <c r="U14" s="802"/>
      <c r="V14" s="802"/>
      <c r="W14" s="802"/>
    </row>
    <row r="15" spans="1:23" ht="21">
      <c r="A15" s="832"/>
      <c r="B15" s="887"/>
      <c r="C15" s="889" t="s">
        <v>590</v>
      </c>
      <c r="D15" s="186" t="s">
        <v>693</v>
      </c>
      <c r="E15" s="186" t="s">
        <v>222</v>
      </c>
      <c r="F15" s="186" t="s">
        <v>411</v>
      </c>
      <c r="G15" s="186" t="s">
        <v>197</v>
      </c>
      <c r="H15" s="186" t="s">
        <v>484</v>
      </c>
      <c r="I15" s="804"/>
      <c r="J15" s="804"/>
      <c r="K15" s="804"/>
      <c r="L15" s="804"/>
      <c r="M15" s="804"/>
      <c r="N15" s="804"/>
      <c r="O15" s="804"/>
      <c r="P15" s="804"/>
      <c r="Q15" s="804"/>
      <c r="R15" s="804"/>
      <c r="S15" s="804"/>
      <c r="T15" s="802"/>
      <c r="U15" s="802"/>
      <c r="V15" s="802"/>
      <c r="W15" s="802"/>
    </row>
    <row r="16" spans="1:23">
      <c r="A16" s="832"/>
      <c r="B16" s="888"/>
      <c r="C16" s="890"/>
      <c r="D16" s="187" t="s">
        <v>535</v>
      </c>
      <c r="E16" s="187" t="s">
        <v>535</v>
      </c>
      <c r="F16" s="187" t="s">
        <v>535</v>
      </c>
      <c r="G16" s="187" t="s">
        <v>535</v>
      </c>
      <c r="H16" s="187" t="s">
        <v>198</v>
      </c>
      <c r="I16" s="804"/>
      <c r="J16" s="804"/>
      <c r="K16" s="804"/>
      <c r="L16" s="804"/>
      <c r="M16" s="804"/>
      <c r="N16" s="804"/>
      <c r="O16" s="804"/>
      <c r="P16" s="804"/>
      <c r="Q16" s="804"/>
      <c r="R16" s="804"/>
      <c r="S16" s="804"/>
      <c r="T16" s="802"/>
      <c r="U16" s="802"/>
      <c r="V16" s="802"/>
      <c r="W16" s="802"/>
    </row>
    <row r="17" spans="1:23">
      <c r="A17" s="832"/>
      <c r="B17" s="822" t="s">
        <v>246</v>
      </c>
      <c r="C17" s="823">
        <v>1</v>
      </c>
      <c r="D17" s="184">
        <v>46.89</v>
      </c>
      <c r="E17" s="184">
        <v>34.29</v>
      </c>
      <c r="F17" s="184">
        <v>23.89</v>
      </c>
      <c r="G17" s="184">
        <v>30.08</v>
      </c>
      <c r="H17" s="184">
        <v>24.8</v>
      </c>
      <c r="I17" s="802"/>
      <c r="J17" s="802"/>
      <c r="K17" s="802"/>
      <c r="L17" s="802"/>
      <c r="M17" s="802"/>
      <c r="N17" s="802"/>
      <c r="O17" s="802"/>
      <c r="P17" s="802"/>
      <c r="Q17" s="802"/>
      <c r="R17" s="802"/>
      <c r="S17" s="802"/>
      <c r="T17" s="802"/>
      <c r="U17" s="802"/>
      <c r="V17" s="802"/>
      <c r="W17" s="802"/>
    </row>
    <row r="18" spans="1:23" ht="26.4">
      <c r="A18" s="832"/>
      <c r="B18" s="822" t="s">
        <v>247</v>
      </c>
      <c r="C18" s="823">
        <v>0</v>
      </c>
      <c r="D18" s="184">
        <v>50.21</v>
      </c>
      <c r="E18" s="184">
        <v>58.78</v>
      </c>
      <c r="F18" s="184">
        <v>62.75</v>
      </c>
      <c r="G18" s="184">
        <v>56.5</v>
      </c>
      <c r="H18" s="184">
        <v>41.87</v>
      </c>
      <c r="I18" s="802"/>
      <c r="J18" s="802"/>
      <c r="K18" s="802"/>
      <c r="L18" s="802"/>
      <c r="M18" s="802"/>
      <c r="N18" s="802"/>
      <c r="O18" s="802"/>
      <c r="P18" s="802"/>
      <c r="Q18" s="802"/>
      <c r="R18" s="802"/>
      <c r="S18" s="802"/>
      <c r="T18" s="802"/>
      <c r="U18" s="802"/>
      <c r="V18" s="802"/>
      <c r="W18" s="802"/>
    </row>
    <row r="19" spans="1:23">
      <c r="A19" s="832"/>
      <c r="B19" s="822" t="s">
        <v>248</v>
      </c>
      <c r="C19" s="823">
        <v>-1</v>
      </c>
      <c r="D19" s="184">
        <v>2.4900000000000002</v>
      </c>
      <c r="E19" s="184">
        <v>6.53</v>
      </c>
      <c r="F19" s="184">
        <v>12.15</v>
      </c>
      <c r="G19" s="184">
        <v>13.01</v>
      </c>
      <c r="H19" s="184">
        <v>4.07</v>
      </c>
      <c r="I19" s="802"/>
      <c r="J19" s="802"/>
      <c r="K19" s="802"/>
      <c r="L19" s="802"/>
      <c r="M19" s="802"/>
      <c r="N19" s="802"/>
      <c r="O19" s="802"/>
      <c r="P19" s="802"/>
      <c r="Q19" s="802"/>
      <c r="R19" s="802"/>
      <c r="S19" s="802"/>
      <c r="T19" s="802"/>
      <c r="U19" s="802"/>
      <c r="V19" s="802"/>
      <c r="W19" s="802"/>
    </row>
    <row r="20" spans="1:23">
      <c r="A20" s="832"/>
      <c r="B20" s="822" t="s">
        <v>109</v>
      </c>
      <c r="C20" s="823">
        <v>-2</v>
      </c>
      <c r="D20" s="184">
        <v>0.41</v>
      </c>
      <c r="E20" s="184">
        <v>0.41</v>
      </c>
      <c r="F20" s="184">
        <v>1.21</v>
      </c>
      <c r="G20" s="184">
        <v>0.41</v>
      </c>
      <c r="H20" s="184">
        <v>29.27</v>
      </c>
      <c r="I20" s="802"/>
      <c r="J20" s="802"/>
      <c r="K20" s="802"/>
      <c r="L20" s="802"/>
      <c r="M20" s="802"/>
      <c r="N20" s="802"/>
      <c r="O20" s="802"/>
      <c r="P20" s="802"/>
      <c r="Q20" s="802"/>
      <c r="R20" s="802"/>
      <c r="S20" s="802"/>
      <c r="T20" s="802"/>
      <c r="U20" s="802"/>
      <c r="V20" s="802"/>
      <c r="W20" s="802"/>
    </row>
    <row r="21" spans="1:23">
      <c r="A21" s="832"/>
      <c r="B21" s="832"/>
      <c r="C21" s="833"/>
      <c r="D21" s="188"/>
      <c r="E21" s="188"/>
      <c r="F21" s="188"/>
      <c r="G21" s="188"/>
      <c r="H21" s="188"/>
      <c r="I21" s="802"/>
      <c r="J21" s="802"/>
      <c r="K21" s="802"/>
      <c r="L21" s="802"/>
      <c r="M21" s="802"/>
      <c r="N21" s="802"/>
      <c r="O21" s="802"/>
      <c r="P21" s="802"/>
      <c r="Q21" s="802"/>
      <c r="R21" s="802"/>
      <c r="S21" s="802"/>
      <c r="T21" s="802"/>
      <c r="U21" s="802"/>
      <c r="V21" s="802"/>
      <c r="W21" s="802"/>
    </row>
    <row r="22" spans="1:23">
      <c r="A22" s="825"/>
      <c r="B22" s="826"/>
      <c r="C22" s="826"/>
      <c r="D22" s="827"/>
      <c r="E22" s="827"/>
      <c r="F22" s="827"/>
      <c r="G22" s="827"/>
      <c r="H22" s="827"/>
      <c r="I22" s="802"/>
      <c r="J22" s="802"/>
      <c r="K22" s="802"/>
      <c r="L22" s="802"/>
      <c r="M22" s="802"/>
      <c r="N22" s="802"/>
      <c r="O22" s="802"/>
      <c r="P22" s="802"/>
      <c r="Q22" s="802"/>
      <c r="R22" s="802"/>
      <c r="S22" s="802"/>
      <c r="T22" s="802"/>
      <c r="U22" s="802"/>
      <c r="V22" s="802"/>
      <c r="W22" s="802"/>
    </row>
    <row r="23" spans="1:23">
      <c r="A23" s="828">
        <v>3</v>
      </c>
      <c r="B23" s="829" t="s">
        <v>249</v>
      </c>
      <c r="C23" s="830"/>
      <c r="D23" s="831"/>
      <c r="E23" s="831"/>
      <c r="F23" s="831"/>
      <c r="G23" s="831"/>
      <c r="H23" s="831"/>
      <c r="I23" s="802"/>
      <c r="J23" s="802"/>
      <c r="K23" s="802"/>
      <c r="L23" s="802"/>
      <c r="M23" s="802"/>
      <c r="N23" s="802"/>
      <c r="O23" s="802"/>
      <c r="P23" s="802"/>
      <c r="Q23" s="802"/>
      <c r="R23" s="802"/>
      <c r="S23" s="802"/>
      <c r="T23" s="802"/>
      <c r="U23" s="802"/>
      <c r="V23" s="802"/>
      <c r="W23" s="802"/>
    </row>
    <row r="24" spans="1:23" ht="21">
      <c r="A24" s="832"/>
      <c r="B24" s="887"/>
      <c r="C24" s="889" t="s">
        <v>590</v>
      </c>
      <c r="D24" s="186" t="s">
        <v>693</v>
      </c>
      <c r="E24" s="186" t="s">
        <v>222</v>
      </c>
      <c r="F24" s="186" t="s">
        <v>411</v>
      </c>
      <c r="G24" s="186" t="s">
        <v>197</v>
      </c>
      <c r="H24" s="186" t="s">
        <v>484</v>
      </c>
      <c r="I24" s="802"/>
      <c r="J24" s="802"/>
      <c r="K24" s="802"/>
      <c r="L24" s="802"/>
      <c r="M24" s="802"/>
      <c r="N24" s="802"/>
      <c r="O24" s="802"/>
      <c r="P24" s="802"/>
      <c r="Q24" s="802"/>
      <c r="R24" s="802"/>
      <c r="S24" s="802"/>
      <c r="T24" s="802"/>
      <c r="U24" s="802"/>
      <c r="V24" s="802"/>
      <c r="W24" s="802"/>
    </row>
    <row r="25" spans="1:23">
      <c r="A25" s="832"/>
      <c r="B25" s="888"/>
      <c r="C25" s="890"/>
      <c r="D25" s="187" t="s">
        <v>535</v>
      </c>
      <c r="E25" s="187" t="s">
        <v>535</v>
      </c>
      <c r="F25" s="187" t="s">
        <v>535</v>
      </c>
      <c r="G25" s="187" t="s">
        <v>535</v>
      </c>
      <c r="H25" s="187" t="s">
        <v>198</v>
      </c>
      <c r="I25" s="802"/>
      <c r="J25" s="802"/>
      <c r="K25" s="802"/>
      <c r="L25" s="802"/>
      <c r="M25" s="802"/>
      <c r="N25" s="802"/>
      <c r="O25" s="802"/>
      <c r="P25" s="802"/>
      <c r="Q25" s="802"/>
      <c r="R25" s="802"/>
      <c r="S25" s="802"/>
      <c r="T25" s="802"/>
      <c r="U25" s="802"/>
      <c r="V25" s="802"/>
      <c r="W25" s="802"/>
    </row>
    <row r="26" spans="1:23">
      <c r="A26" s="832"/>
      <c r="B26" s="822" t="s">
        <v>209</v>
      </c>
      <c r="C26" s="823">
        <v>1</v>
      </c>
      <c r="D26" s="184">
        <v>83.4</v>
      </c>
      <c r="E26" s="184">
        <v>76.73</v>
      </c>
      <c r="F26" s="184">
        <v>45.75</v>
      </c>
      <c r="G26" s="184">
        <v>51.63</v>
      </c>
      <c r="H26" s="184">
        <v>43.5</v>
      </c>
      <c r="I26" s="802"/>
      <c r="J26" s="802"/>
      <c r="K26" s="802"/>
      <c r="L26" s="802"/>
      <c r="M26" s="802"/>
      <c r="N26" s="802"/>
      <c r="O26" s="802"/>
      <c r="P26" s="802"/>
      <c r="Q26" s="802"/>
      <c r="R26" s="802"/>
      <c r="S26" s="802"/>
      <c r="T26" s="802"/>
      <c r="U26" s="802"/>
      <c r="V26" s="802"/>
      <c r="W26" s="802"/>
    </row>
    <row r="27" spans="1:23" ht="26.4">
      <c r="A27" s="832"/>
      <c r="B27" s="822" t="s">
        <v>243</v>
      </c>
      <c r="C27" s="823">
        <v>0</v>
      </c>
      <c r="D27" s="184">
        <v>15.77</v>
      </c>
      <c r="E27" s="184">
        <v>20.82</v>
      </c>
      <c r="F27" s="184">
        <v>40.89</v>
      </c>
      <c r="G27" s="184">
        <v>38.619999999999997</v>
      </c>
      <c r="H27" s="184">
        <v>23.98</v>
      </c>
      <c r="I27" s="802"/>
      <c r="J27" s="802"/>
      <c r="K27" s="802"/>
      <c r="L27" s="802"/>
      <c r="M27" s="802"/>
      <c r="N27" s="802"/>
      <c r="O27" s="802"/>
      <c r="P27" s="802"/>
      <c r="Q27" s="802"/>
      <c r="R27" s="802"/>
      <c r="S27" s="802"/>
      <c r="T27" s="802"/>
      <c r="U27" s="802"/>
      <c r="V27" s="802"/>
      <c r="W27" s="802"/>
    </row>
    <row r="28" spans="1:23">
      <c r="A28" s="832"/>
      <c r="B28" s="822" t="s">
        <v>244</v>
      </c>
      <c r="C28" s="823">
        <v>-1</v>
      </c>
      <c r="D28" s="184">
        <v>0.41</v>
      </c>
      <c r="E28" s="184">
        <v>2.04</v>
      </c>
      <c r="F28" s="184">
        <v>12.15</v>
      </c>
      <c r="G28" s="184">
        <v>9.35</v>
      </c>
      <c r="H28" s="184">
        <v>2.85</v>
      </c>
      <c r="I28" s="802"/>
      <c r="J28" s="802"/>
      <c r="K28" s="802"/>
      <c r="L28" s="802"/>
      <c r="M28" s="802"/>
      <c r="N28" s="802"/>
      <c r="O28" s="802"/>
      <c r="P28" s="802"/>
      <c r="Q28" s="802"/>
      <c r="R28" s="802"/>
      <c r="S28" s="802"/>
      <c r="T28" s="802"/>
      <c r="U28" s="802"/>
      <c r="V28" s="802"/>
      <c r="W28" s="802"/>
    </row>
    <row r="29" spans="1:23">
      <c r="A29" s="832"/>
      <c r="B29" s="822" t="s">
        <v>67</v>
      </c>
      <c r="C29" s="823">
        <v>-2</v>
      </c>
      <c r="D29" s="184">
        <v>0.41</v>
      </c>
      <c r="E29" s="184">
        <v>0.41</v>
      </c>
      <c r="F29" s="184">
        <v>1.21</v>
      </c>
      <c r="G29" s="184">
        <v>0.41</v>
      </c>
      <c r="H29" s="184">
        <v>29.67</v>
      </c>
      <c r="I29" s="802"/>
      <c r="J29" s="802"/>
      <c r="K29" s="802"/>
      <c r="L29" s="802"/>
      <c r="M29" s="802"/>
      <c r="N29" s="802"/>
      <c r="O29" s="802"/>
      <c r="P29" s="802"/>
      <c r="Q29" s="802"/>
      <c r="R29" s="802"/>
      <c r="S29" s="802"/>
      <c r="T29" s="802"/>
      <c r="U29" s="802"/>
      <c r="V29" s="802"/>
      <c r="W29" s="802"/>
    </row>
    <row r="30" spans="1:23">
      <c r="A30" s="832"/>
      <c r="B30" s="832"/>
      <c r="C30" s="833"/>
      <c r="D30" s="188"/>
      <c r="E30" s="188"/>
      <c r="F30" s="188"/>
      <c r="G30" s="188"/>
      <c r="H30" s="188"/>
      <c r="I30" s="802"/>
      <c r="J30" s="802"/>
      <c r="K30" s="802"/>
      <c r="L30" s="802"/>
      <c r="M30" s="802"/>
      <c r="N30" s="802"/>
      <c r="O30" s="802"/>
      <c r="P30" s="802"/>
      <c r="Q30" s="802"/>
      <c r="R30" s="802"/>
      <c r="S30" s="802"/>
      <c r="T30" s="802"/>
      <c r="U30" s="802"/>
      <c r="V30" s="802"/>
      <c r="W30" s="802"/>
    </row>
    <row r="31" spans="1:23">
      <c r="A31" s="825"/>
      <c r="B31" s="826"/>
      <c r="C31" s="826"/>
      <c r="D31" s="827"/>
      <c r="E31" s="827"/>
      <c r="F31" s="827"/>
      <c r="G31" s="827"/>
      <c r="H31" s="827"/>
      <c r="I31" s="802"/>
      <c r="J31" s="802"/>
      <c r="K31" s="802"/>
      <c r="L31" s="802"/>
      <c r="M31" s="802"/>
      <c r="N31" s="802"/>
      <c r="O31" s="802"/>
      <c r="P31" s="802"/>
      <c r="Q31" s="802"/>
      <c r="R31" s="802"/>
      <c r="S31" s="802"/>
      <c r="T31" s="802"/>
      <c r="U31" s="802"/>
      <c r="V31" s="802"/>
      <c r="W31" s="802"/>
    </row>
    <row r="32" spans="1:23">
      <c r="A32" s="828">
        <v>4</v>
      </c>
      <c r="B32" s="829" t="s">
        <v>250</v>
      </c>
      <c r="C32" s="830"/>
      <c r="D32" s="831"/>
      <c r="E32" s="831"/>
      <c r="F32" s="831"/>
      <c r="G32" s="831"/>
      <c r="H32" s="831"/>
      <c r="I32" s="802"/>
      <c r="J32" s="802"/>
      <c r="K32" s="802"/>
      <c r="L32" s="802"/>
      <c r="M32" s="802"/>
      <c r="N32" s="802"/>
      <c r="O32" s="802"/>
      <c r="P32" s="802"/>
      <c r="Q32" s="802"/>
      <c r="R32" s="802"/>
      <c r="S32" s="802"/>
      <c r="T32" s="802"/>
      <c r="U32" s="802"/>
      <c r="V32" s="802"/>
      <c r="W32" s="802"/>
    </row>
    <row r="33" spans="1:23" ht="21">
      <c r="A33" s="832"/>
      <c r="B33" s="887"/>
      <c r="C33" s="889" t="s">
        <v>590</v>
      </c>
      <c r="D33" s="186" t="s">
        <v>693</v>
      </c>
      <c r="E33" s="186" t="s">
        <v>222</v>
      </c>
      <c r="F33" s="186" t="s">
        <v>411</v>
      </c>
      <c r="G33" s="186" t="s">
        <v>197</v>
      </c>
      <c r="H33" s="186" t="s">
        <v>484</v>
      </c>
      <c r="I33" s="802"/>
      <c r="J33" s="802"/>
      <c r="K33" s="802"/>
      <c r="L33" s="802"/>
      <c r="M33" s="802"/>
      <c r="N33" s="802"/>
      <c r="O33" s="802"/>
      <c r="P33" s="802"/>
      <c r="Q33" s="802"/>
      <c r="R33" s="802"/>
      <c r="S33" s="802"/>
      <c r="T33" s="802"/>
      <c r="U33" s="802"/>
      <c r="V33" s="802"/>
      <c r="W33" s="802"/>
    </row>
    <row r="34" spans="1:23">
      <c r="A34" s="832"/>
      <c r="B34" s="888"/>
      <c r="C34" s="890"/>
      <c r="D34" s="187" t="s">
        <v>535</v>
      </c>
      <c r="E34" s="187" t="s">
        <v>535</v>
      </c>
      <c r="F34" s="187" t="s">
        <v>535</v>
      </c>
      <c r="G34" s="187" t="s">
        <v>535</v>
      </c>
      <c r="H34" s="187" t="s">
        <v>535</v>
      </c>
      <c r="I34" s="802"/>
      <c r="J34" s="802"/>
      <c r="K34" s="802"/>
      <c r="L34" s="802"/>
      <c r="M34" s="802"/>
      <c r="N34" s="802"/>
      <c r="O34" s="802"/>
      <c r="P34" s="802"/>
      <c r="Q34" s="802"/>
      <c r="R34" s="802"/>
      <c r="S34" s="802"/>
      <c r="T34" s="802"/>
      <c r="U34" s="802"/>
      <c r="V34" s="802"/>
      <c r="W34" s="802"/>
    </row>
    <row r="35" spans="1:23">
      <c r="A35" s="832"/>
      <c r="B35" s="822" t="s">
        <v>64</v>
      </c>
      <c r="C35" s="823">
        <v>1</v>
      </c>
      <c r="D35" s="184">
        <v>5.39</v>
      </c>
      <c r="E35" s="184">
        <v>4.9000000000000004</v>
      </c>
      <c r="F35" s="184">
        <v>5.26</v>
      </c>
      <c r="G35" s="184">
        <v>6.91</v>
      </c>
      <c r="H35" s="184"/>
      <c r="I35" s="802"/>
      <c r="J35" s="802"/>
      <c r="K35" s="802"/>
      <c r="L35" s="802"/>
      <c r="M35" s="802"/>
      <c r="N35" s="802"/>
      <c r="O35" s="802"/>
      <c r="P35" s="802"/>
      <c r="Q35" s="802"/>
      <c r="R35" s="802"/>
      <c r="S35" s="802"/>
      <c r="T35" s="802"/>
      <c r="U35" s="802"/>
      <c r="V35" s="802"/>
      <c r="W35" s="802"/>
    </row>
    <row r="36" spans="1:23">
      <c r="A36" s="832"/>
      <c r="B36" s="822" t="s">
        <v>66</v>
      </c>
      <c r="C36" s="823">
        <v>0</v>
      </c>
      <c r="D36" s="184">
        <v>61.83</v>
      </c>
      <c r="E36" s="184">
        <v>57.55</v>
      </c>
      <c r="F36" s="184">
        <v>60.32</v>
      </c>
      <c r="G36" s="184">
        <v>30.89</v>
      </c>
      <c r="H36" s="184"/>
      <c r="I36" s="802"/>
      <c r="J36" s="802"/>
      <c r="K36" s="802"/>
      <c r="L36" s="802"/>
      <c r="M36" s="802"/>
      <c r="N36" s="802"/>
      <c r="O36" s="802"/>
      <c r="P36" s="802"/>
      <c r="Q36" s="802"/>
      <c r="R36" s="802"/>
      <c r="S36" s="802"/>
      <c r="T36" s="802"/>
      <c r="U36" s="802"/>
      <c r="V36" s="802"/>
      <c r="W36" s="802"/>
    </row>
    <row r="37" spans="1:23">
      <c r="A37" s="832"/>
      <c r="B37" s="822" t="s">
        <v>65</v>
      </c>
      <c r="C37" s="823">
        <v>-1</v>
      </c>
      <c r="D37" s="184">
        <v>14.52</v>
      </c>
      <c r="E37" s="184">
        <v>17.14</v>
      </c>
      <c r="F37" s="184">
        <v>12.96</v>
      </c>
      <c r="G37" s="184">
        <v>47.15</v>
      </c>
      <c r="H37" s="184"/>
      <c r="I37" s="802"/>
      <c r="J37" s="802"/>
      <c r="K37" s="802"/>
      <c r="L37" s="802"/>
      <c r="M37" s="802"/>
      <c r="N37" s="802"/>
      <c r="O37" s="802"/>
      <c r="P37" s="802"/>
      <c r="Q37" s="802"/>
      <c r="R37" s="802"/>
      <c r="S37" s="802"/>
      <c r="T37" s="802"/>
      <c r="U37" s="802"/>
      <c r="V37" s="802"/>
      <c r="W37" s="802"/>
    </row>
    <row r="38" spans="1:23">
      <c r="A38" s="832"/>
      <c r="B38" s="822" t="s">
        <v>67</v>
      </c>
      <c r="C38" s="823">
        <v>-2</v>
      </c>
      <c r="D38" s="184">
        <v>18.260000000000002</v>
      </c>
      <c r="E38" s="184">
        <v>20.41</v>
      </c>
      <c r="F38" s="184">
        <v>21.46</v>
      </c>
      <c r="G38" s="184">
        <v>15.04</v>
      </c>
      <c r="H38" s="184"/>
      <c r="I38" s="802"/>
      <c r="J38" s="802"/>
      <c r="K38" s="802"/>
      <c r="L38" s="802"/>
      <c r="M38" s="802"/>
      <c r="N38" s="802"/>
      <c r="O38" s="802"/>
      <c r="P38" s="802"/>
      <c r="Q38" s="802"/>
      <c r="R38" s="802"/>
      <c r="S38" s="802"/>
      <c r="T38" s="802"/>
      <c r="U38" s="802"/>
      <c r="V38" s="802"/>
      <c r="W38" s="802"/>
    </row>
    <row r="39" spans="1:23">
      <c r="A39" s="832"/>
      <c r="B39" s="832"/>
      <c r="C39" s="833"/>
      <c r="D39" s="188"/>
      <c r="E39" s="188"/>
      <c r="F39" s="188"/>
      <c r="G39" s="188"/>
      <c r="H39" s="188"/>
      <c r="I39" s="802"/>
      <c r="J39" s="802"/>
      <c r="K39" s="802"/>
      <c r="L39" s="802"/>
      <c r="M39" s="802"/>
      <c r="N39" s="802"/>
      <c r="O39" s="802"/>
      <c r="P39" s="802"/>
      <c r="Q39" s="802"/>
      <c r="R39" s="802"/>
      <c r="S39" s="802"/>
      <c r="T39" s="802"/>
      <c r="U39" s="802"/>
      <c r="V39" s="802"/>
      <c r="W39" s="802"/>
    </row>
    <row r="40" spans="1:23">
      <c r="A40" s="825"/>
      <c r="B40" s="826"/>
      <c r="C40" s="826"/>
      <c r="D40" s="827"/>
      <c r="E40" s="827"/>
      <c r="F40" s="827"/>
      <c r="G40" s="827"/>
      <c r="H40" s="827"/>
      <c r="I40" s="802"/>
      <c r="J40" s="802"/>
      <c r="K40" s="802"/>
      <c r="L40" s="802"/>
      <c r="M40" s="802"/>
      <c r="N40" s="802"/>
      <c r="O40" s="802"/>
      <c r="P40" s="802"/>
      <c r="Q40" s="802"/>
      <c r="R40" s="802"/>
      <c r="S40" s="802"/>
      <c r="T40" s="802"/>
      <c r="U40" s="802"/>
      <c r="V40" s="802"/>
      <c r="W40" s="802"/>
    </row>
    <row r="41" spans="1:23">
      <c r="A41" s="828">
        <v>5</v>
      </c>
      <c r="B41" s="829" t="s">
        <v>251</v>
      </c>
      <c r="C41" s="830"/>
      <c r="D41" s="831"/>
      <c r="E41" s="831"/>
      <c r="F41" s="831"/>
      <c r="G41" s="831"/>
      <c r="H41" s="831"/>
      <c r="I41" s="802"/>
      <c r="J41" s="802"/>
      <c r="K41" s="802"/>
      <c r="L41" s="802"/>
      <c r="M41" s="802"/>
      <c r="N41" s="802"/>
      <c r="O41" s="802"/>
      <c r="P41" s="802"/>
      <c r="Q41" s="802"/>
      <c r="R41" s="802"/>
      <c r="S41" s="802"/>
      <c r="T41" s="802"/>
      <c r="U41" s="802"/>
      <c r="V41" s="802"/>
      <c r="W41" s="802"/>
    </row>
    <row r="42" spans="1:23" ht="21">
      <c r="A42" s="832"/>
      <c r="B42" s="887"/>
      <c r="C42" s="889" t="s">
        <v>590</v>
      </c>
      <c r="D42" s="186" t="s">
        <v>693</v>
      </c>
      <c r="E42" s="186" t="s">
        <v>222</v>
      </c>
      <c r="F42" s="186" t="s">
        <v>411</v>
      </c>
      <c r="G42" s="186" t="s">
        <v>197</v>
      </c>
      <c r="H42" s="186" t="s">
        <v>484</v>
      </c>
      <c r="I42" s="802"/>
      <c r="J42" s="802"/>
      <c r="K42" s="802"/>
      <c r="L42" s="802"/>
      <c r="M42" s="802"/>
      <c r="N42" s="802"/>
      <c r="O42" s="802"/>
      <c r="P42" s="802"/>
      <c r="Q42" s="802"/>
      <c r="R42" s="802"/>
      <c r="S42" s="802"/>
      <c r="T42" s="802"/>
      <c r="U42" s="802"/>
      <c r="V42" s="802"/>
      <c r="W42" s="802"/>
    </row>
    <row r="43" spans="1:23">
      <c r="A43" s="832"/>
      <c r="B43" s="888"/>
      <c r="C43" s="890"/>
      <c r="D43" s="187" t="s">
        <v>535</v>
      </c>
      <c r="E43" s="187" t="s">
        <v>535</v>
      </c>
      <c r="F43" s="187" t="s">
        <v>535</v>
      </c>
      <c r="G43" s="187" t="s">
        <v>535</v>
      </c>
      <c r="H43" s="187" t="s">
        <v>535</v>
      </c>
      <c r="I43" s="802"/>
      <c r="J43" s="802"/>
      <c r="K43" s="802"/>
      <c r="L43" s="802"/>
      <c r="M43" s="802"/>
      <c r="N43" s="802"/>
      <c r="O43" s="802"/>
      <c r="P43" s="802"/>
      <c r="Q43" s="802"/>
      <c r="R43" s="802"/>
      <c r="S43" s="802"/>
      <c r="T43" s="802"/>
      <c r="U43" s="802"/>
      <c r="V43" s="802"/>
      <c r="W43" s="802"/>
    </row>
    <row r="44" spans="1:23">
      <c r="A44" s="832"/>
      <c r="B44" s="822" t="s">
        <v>64</v>
      </c>
      <c r="C44" s="823">
        <v>1</v>
      </c>
      <c r="D44" s="184">
        <v>2.9</v>
      </c>
      <c r="E44" s="184">
        <v>3.67</v>
      </c>
      <c r="F44" s="184">
        <v>4.45</v>
      </c>
      <c r="G44" s="184">
        <v>2.85</v>
      </c>
      <c r="H44" s="184"/>
      <c r="I44" s="802"/>
      <c r="J44" s="802"/>
      <c r="K44" s="802"/>
      <c r="L44" s="802"/>
      <c r="M44" s="802"/>
      <c r="N44" s="802"/>
      <c r="O44" s="802"/>
      <c r="P44" s="802"/>
      <c r="Q44" s="802"/>
      <c r="R44" s="802"/>
      <c r="S44" s="802"/>
      <c r="T44" s="802"/>
      <c r="U44" s="802"/>
      <c r="V44" s="802"/>
      <c r="W44" s="802"/>
    </row>
    <row r="45" spans="1:23">
      <c r="A45" s="832"/>
      <c r="B45" s="822" t="s">
        <v>66</v>
      </c>
      <c r="C45" s="823">
        <v>0</v>
      </c>
      <c r="D45" s="184">
        <v>63.9</v>
      </c>
      <c r="E45" s="184">
        <v>57.55</v>
      </c>
      <c r="F45" s="184">
        <v>57.09</v>
      </c>
      <c r="G45" s="184">
        <v>40.24</v>
      </c>
      <c r="H45" s="184"/>
      <c r="I45" s="802"/>
      <c r="J45" s="802"/>
      <c r="K45" s="802"/>
      <c r="L45" s="802"/>
      <c r="M45" s="802"/>
      <c r="N45" s="802"/>
      <c r="O45" s="802"/>
      <c r="P45" s="802"/>
      <c r="Q45" s="802"/>
      <c r="R45" s="802"/>
      <c r="S45" s="802"/>
      <c r="T45" s="802"/>
      <c r="U45" s="802"/>
      <c r="V45" s="802"/>
      <c r="W45" s="802"/>
    </row>
    <row r="46" spans="1:23">
      <c r="A46" s="832"/>
      <c r="B46" s="822" t="s">
        <v>65</v>
      </c>
      <c r="C46" s="823">
        <v>-1</v>
      </c>
      <c r="D46" s="184">
        <v>10.37</v>
      </c>
      <c r="E46" s="184">
        <v>13.88</v>
      </c>
      <c r="F46" s="184">
        <v>11.34</v>
      </c>
      <c r="G46" s="184">
        <v>32.520000000000003</v>
      </c>
      <c r="H46" s="184"/>
      <c r="I46" s="802"/>
      <c r="J46" s="802"/>
      <c r="K46" s="802"/>
      <c r="L46" s="802"/>
      <c r="M46" s="802"/>
      <c r="N46" s="802"/>
      <c r="O46" s="802"/>
      <c r="P46" s="802"/>
      <c r="Q46" s="802"/>
      <c r="R46" s="802"/>
      <c r="S46" s="802"/>
      <c r="T46" s="802"/>
      <c r="U46" s="802"/>
      <c r="V46" s="802"/>
      <c r="W46" s="802"/>
    </row>
    <row r="47" spans="1:23">
      <c r="A47" s="832"/>
      <c r="B47" s="822" t="s">
        <v>67</v>
      </c>
      <c r="C47" s="823">
        <v>-2</v>
      </c>
      <c r="D47" s="184">
        <v>22.82</v>
      </c>
      <c r="E47" s="184">
        <v>24.9</v>
      </c>
      <c r="F47" s="184">
        <v>27.13</v>
      </c>
      <c r="G47" s="184">
        <v>24.39</v>
      </c>
      <c r="H47" s="184"/>
      <c r="I47" s="802"/>
      <c r="J47" s="802"/>
      <c r="K47" s="802"/>
      <c r="L47" s="802"/>
      <c r="M47" s="802"/>
      <c r="N47" s="802"/>
      <c r="O47" s="802"/>
      <c r="P47" s="802"/>
      <c r="Q47" s="802"/>
      <c r="R47" s="802"/>
      <c r="S47" s="802"/>
      <c r="T47" s="802"/>
      <c r="U47" s="802"/>
      <c r="V47" s="802"/>
      <c r="W47" s="802"/>
    </row>
    <row r="48" spans="1:23">
      <c r="A48" s="832"/>
      <c r="B48" s="832"/>
      <c r="C48" s="833"/>
      <c r="D48" s="188"/>
      <c r="E48" s="188"/>
      <c r="F48" s="188"/>
      <c r="G48" s="188"/>
      <c r="H48" s="188"/>
      <c r="I48" s="802"/>
      <c r="J48" s="802"/>
      <c r="K48" s="802"/>
      <c r="L48" s="802"/>
      <c r="M48" s="802"/>
      <c r="N48" s="802"/>
      <c r="O48" s="802"/>
      <c r="P48" s="802"/>
      <c r="Q48" s="802"/>
      <c r="R48" s="802"/>
      <c r="S48" s="802"/>
      <c r="T48" s="802"/>
      <c r="U48" s="802"/>
      <c r="V48" s="802"/>
      <c r="W48" s="802"/>
    </row>
    <row r="49" spans="1:23">
      <c r="A49" s="825"/>
      <c r="B49" s="826"/>
      <c r="C49" s="826"/>
      <c r="D49" s="827"/>
      <c r="E49" s="827"/>
      <c r="F49" s="827"/>
      <c r="G49" s="827"/>
      <c r="H49" s="827"/>
      <c r="I49" s="802"/>
      <c r="J49" s="802"/>
      <c r="K49" s="802"/>
      <c r="L49" s="802"/>
      <c r="M49" s="802"/>
      <c r="N49" s="802"/>
      <c r="O49" s="802"/>
      <c r="P49" s="802"/>
      <c r="Q49" s="802"/>
      <c r="R49" s="802"/>
      <c r="S49" s="802"/>
      <c r="T49" s="802"/>
      <c r="U49" s="802"/>
      <c r="V49" s="802"/>
      <c r="W49" s="802"/>
    </row>
    <row r="50" spans="1:23">
      <c r="A50" s="828">
        <v>6</v>
      </c>
      <c r="B50" s="829" t="s">
        <v>254</v>
      </c>
      <c r="C50" s="830"/>
      <c r="D50" s="831"/>
      <c r="E50" s="831"/>
      <c r="F50" s="831"/>
      <c r="G50" s="831"/>
      <c r="H50" s="831"/>
      <c r="I50" s="802"/>
      <c r="J50" s="802"/>
      <c r="K50" s="802"/>
      <c r="L50" s="802"/>
      <c r="M50" s="802"/>
      <c r="N50" s="802"/>
      <c r="O50" s="802"/>
      <c r="P50" s="802"/>
      <c r="Q50" s="802"/>
      <c r="R50" s="802"/>
      <c r="S50" s="802"/>
      <c r="T50" s="802"/>
      <c r="U50" s="802"/>
      <c r="V50" s="802"/>
      <c r="W50" s="802"/>
    </row>
    <row r="51" spans="1:23" ht="21">
      <c r="A51" s="832"/>
      <c r="B51" s="887"/>
      <c r="C51" s="889" t="s">
        <v>590</v>
      </c>
      <c r="D51" s="186" t="s">
        <v>693</v>
      </c>
      <c r="E51" s="186" t="s">
        <v>222</v>
      </c>
      <c r="F51" s="186" t="s">
        <v>411</v>
      </c>
      <c r="G51" s="186" t="s">
        <v>197</v>
      </c>
      <c r="H51" s="186" t="s">
        <v>484</v>
      </c>
      <c r="I51" s="802"/>
      <c r="J51" s="802"/>
      <c r="K51" s="802"/>
      <c r="L51" s="802"/>
      <c r="M51" s="802"/>
      <c r="N51" s="802"/>
      <c r="O51" s="802"/>
      <c r="P51" s="802"/>
      <c r="Q51" s="802"/>
      <c r="R51" s="802"/>
      <c r="S51" s="802"/>
      <c r="T51" s="802"/>
      <c r="U51" s="802"/>
      <c r="V51" s="802"/>
      <c r="W51" s="802"/>
    </row>
    <row r="52" spans="1:23">
      <c r="A52" s="832"/>
      <c r="B52" s="888"/>
      <c r="C52" s="890"/>
      <c r="D52" s="187" t="s">
        <v>535</v>
      </c>
      <c r="E52" s="187" t="s">
        <v>535</v>
      </c>
      <c r="F52" s="187" t="s">
        <v>535</v>
      </c>
      <c r="G52" s="187" t="s">
        <v>535</v>
      </c>
      <c r="H52" s="187" t="s">
        <v>535</v>
      </c>
      <c r="I52" s="802"/>
      <c r="J52" s="802"/>
      <c r="K52" s="802"/>
      <c r="L52" s="802"/>
      <c r="M52" s="802"/>
      <c r="N52" s="802"/>
      <c r="O52" s="802"/>
      <c r="P52" s="802"/>
      <c r="Q52" s="802"/>
      <c r="R52" s="802"/>
      <c r="S52" s="802"/>
      <c r="T52" s="802"/>
      <c r="U52" s="802"/>
      <c r="V52" s="802"/>
      <c r="W52" s="802"/>
    </row>
    <row r="53" spans="1:23">
      <c r="A53" s="832"/>
      <c r="B53" s="822" t="s">
        <v>64</v>
      </c>
      <c r="C53" s="823">
        <v>1</v>
      </c>
      <c r="D53" s="184">
        <v>4.5599999999999996</v>
      </c>
      <c r="E53" s="184">
        <v>3.27</v>
      </c>
      <c r="F53" s="184">
        <v>5.67</v>
      </c>
      <c r="G53" s="184">
        <v>3.25</v>
      </c>
      <c r="H53" s="184"/>
      <c r="I53" s="802"/>
      <c r="J53" s="802"/>
      <c r="K53" s="802"/>
      <c r="L53" s="802"/>
      <c r="M53" s="802"/>
      <c r="N53" s="802"/>
      <c r="O53" s="802"/>
      <c r="P53" s="802"/>
      <c r="Q53" s="802"/>
      <c r="R53" s="802"/>
      <c r="S53" s="802"/>
      <c r="T53" s="802"/>
      <c r="U53" s="802"/>
      <c r="V53" s="802"/>
      <c r="W53" s="802"/>
    </row>
    <row r="54" spans="1:23">
      <c r="A54" s="832"/>
      <c r="B54" s="822" t="s">
        <v>66</v>
      </c>
      <c r="C54" s="823">
        <v>0</v>
      </c>
      <c r="D54" s="184">
        <v>57.68</v>
      </c>
      <c r="E54" s="184">
        <v>56.33</v>
      </c>
      <c r="F54" s="184">
        <v>57.89</v>
      </c>
      <c r="G54" s="184">
        <v>40.65</v>
      </c>
      <c r="H54" s="184"/>
      <c r="I54" s="802"/>
      <c r="J54" s="802"/>
      <c r="K54" s="802"/>
      <c r="L54" s="802"/>
      <c r="M54" s="802"/>
      <c r="N54" s="802"/>
      <c r="O54" s="802"/>
      <c r="P54" s="802"/>
      <c r="Q54" s="802"/>
      <c r="R54" s="802"/>
      <c r="S54" s="802"/>
      <c r="T54" s="802"/>
      <c r="U54" s="802"/>
      <c r="V54" s="802"/>
      <c r="W54" s="802"/>
    </row>
    <row r="55" spans="1:23">
      <c r="A55" s="832"/>
      <c r="B55" s="822" t="s">
        <v>65</v>
      </c>
      <c r="C55" s="823">
        <v>-1</v>
      </c>
      <c r="D55" s="184">
        <v>16.18</v>
      </c>
      <c r="E55" s="184">
        <v>15.1</v>
      </c>
      <c r="F55" s="184">
        <v>10.53</v>
      </c>
      <c r="G55" s="184">
        <v>30.49</v>
      </c>
      <c r="H55" s="184"/>
      <c r="I55" s="802"/>
      <c r="J55" s="802"/>
      <c r="K55" s="802"/>
      <c r="L55" s="802"/>
      <c r="M55" s="802"/>
      <c r="N55" s="802"/>
      <c r="O55" s="802"/>
      <c r="P55" s="802"/>
      <c r="Q55" s="802"/>
      <c r="R55" s="802"/>
      <c r="S55" s="802"/>
      <c r="T55" s="802"/>
      <c r="U55" s="802"/>
      <c r="V55" s="802"/>
      <c r="W55" s="802"/>
    </row>
    <row r="56" spans="1:23">
      <c r="A56" s="832"/>
      <c r="B56" s="822" t="s">
        <v>67</v>
      </c>
      <c r="C56" s="823">
        <v>-2</v>
      </c>
      <c r="D56" s="184">
        <v>21.58</v>
      </c>
      <c r="E56" s="184">
        <v>25.31</v>
      </c>
      <c r="F56" s="184">
        <v>25.91</v>
      </c>
      <c r="G56" s="184">
        <v>25.61</v>
      </c>
      <c r="H56" s="184"/>
      <c r="I56" s="802"/>
      <c r="J56" s="802"/>
      <c r="K56" s="802"/>
      <c r="L56" s="802"/>
      <c r="M56" s="802"/>
      <c r="N56" s="802"/>
      <c r="O56" s="802"/>
      <c r="P56" s="802"/>
      <c r="Q56" s="802"/>
      <c r="R56" s="802"/>
      <c r="S56" s="802"/>
      <c r="T56" s="802"/>
      <c r="U56" s="802"/>
      <c r="V56" s="802"/>
      <c r="W56" s="802"/>
    </row>
    <row r="57" spans="1:23">
      <c r="A57" s="832"/>
      <c r="B57" s="832"/>
      <c r="C57" s="833"/>
      <c r="D57" s="188"/>
      <c r="E57" s="188"/>
      <c r="F57" s="188"/>
      <c r="G57" s="188"/>
      <c r="H57" s="188"/>
      <c r="I57" s="802"/>
      <c r="J57" s="802"/>
      <c r="K57" s="802"/>
      <c r="L57" s="802"/>
      <c r="M57" s="802"/>
      <c r="N57" s="802"/>
      <c r="O57" s="802"/>
      <c r="P57" s="802"/>
      <c r="Q57" s="802"/>
      <c r="R57" s="802"/>
      <c r="S57" s="802"/>
      <c r="T57" s="802"/>
      <c r="U57" s="802"/>
      <c r="V57" s="802"/>
      <c r="W57" s="802"/>
    </row>
    <row r="58" spans="1:23">
      <c r="A58" s="825"/>
      <c r="B58" s="826"/>
      <c r="C58" s="826"/>
      <c r="D58" s="827"/>
      <c r="E58" s="827"/>
      <c r="F58" s="827"/>
      <c r="G58" s="827"/>
      <c r="H58" s="827"/>
      <c r="I58" s="802"/>
      <c r="J58" s="802"/>
      <c r="K58" s="802"/>
      <c r="L58" s="802"/>
      <c r="M58" s="802"/>
      <c r="N58" s="802"/>
      <c r="O58" s="802"/>
      <c r="P58" s="802"/>
      <c r="Q58" s="802"/>
      <c r="R58" s="802"/>
      <c r="S58" s="802"/>
      <c r="T58" s="802"/>
      <c r="U58" s="802"/>
      <c r="V58" s="802"/>
      <c r="W58" s="802"/>
    </row>
    <row r="59" spans="1:23">
      <c r="A59" s="828">
        <v>7</v>
      </c>
      <c r="B59" s="829" t="s">
        <v>255</v>
      </c>
      <c r="C59" s="830"/>
      <c r="D59" s="831"/>
      <c r="E59" s="831"/>
      <c r="F59" s="831"/>
      <c r="G59" s="831"/>
      <c r="H59" s="831"/>
      <c r="I59" s="802"/>
      <c r="J59" s="802"/>
      <c r="K59" s="802"/>
      <c r="L59" s="802"/>
      <c r="M59" s="802"/>
      <c r="N59" s="802"/>
      <c r="O59" s="802"/>
      <c r="P59" s="802"/>
      <c r="Q59" s="802"/>
      <c r="R59" s="802"/>
      <c r="S59" s="802"/>
      <c r="T59" s="802"/>
      <c r="U59" s="802"/>
      <c r="V59" s="802"/>
      <c r="W59" s="802"/>
    </row>
    <row r="60" spans="1:23" ht="21">
      <c r="A60" s="832"/>
      <c r="B60" s="887"/>
      <c r="C60" s="889" t="s">
        <v>590</v>
      </c>
      <c r="D60" s="186" t="s">
        <v>693</v>
      </c>
      <c r="E60" s="186" t="s">
        <v>222</v>
      </c>
      <c r="F60" s="186" t="s">
        <v>411</v>
      </c>
      <c r="G60" s="186" t="s">
        <v>197</v>
      </c>
      <c r="H60" s="186" t="s">
        <v>484</v>
      </c>
      <c r="I60" s="802"/>
      <c r="J60" s="802"/>
      <c r="K60" s="802"/>
      <c r="L60" s="802"/>
      <c r="M60" s="802"/>
      <c r="N60" s="802"/>
      <c r="O60" s="802"/>
      <c r="P60" s="802"/>
      <c r="Q60" s="802"/>
      <c r="R60" s="802"/>
      <c r="S60" s="802"/>
      <c r="T60" s="802"/>
      <c r="U60" s="802"/>
      <c r="V60" s="802"/>
      <c r="W60" s="802"/>
    </row>
    <row r="61" spans="1:23">
      <c r="A61" s="832"/>
      <c r="B61" s="888"/>
      <c r="C61" s="890"/>
      <c r="D61" s="187" t="s">
        <v>198</v>
      </c>
      <c r="E61" s="187" t="s">
        <v>198</v>
      </c>
      <c r="F61" s="187" t="s">
        <v>198</v>
      </c>
      <c r="G61" s="187" t="s">
        <v>198</v>
      </c>
      <c r="H61" s="187" t="s">
        <v>198</v>
      </c>
      <c r="I61" s="802"/>
      <c r="J61" s="802"/>
      <c r="K61" s="802"/>
      <c r="L61" s="802"/>
      <c r="M61" s="802"/>
      <c r="N61" s="802"/>
      <c r="O61" s="802"/>
      <c r="P61" s="802"/>
      <c r="Q61" s="802"/>
      <c r="R61" s="802"/>
      <c r="S61" s="802"/>
      <c r="T61" s="802"/>
      <c r="U61" s="802"/>
      <c r="V61" s="802"/>
      <c r="W61" s="802"/>
    </row>
    <row r="62" spans="1:23">
      <c r="A62" s="832"/>
      <c r="B62" s="822" t="s">
        <v>256</v>
      </c>
      <c r="C62" s="823">
        <v>1</v>
      </c>
      <c r="D62" s="184">
        <v>16.03</v>
      </c>
      <c r="E62" s="184">
        <v>19.920000000000002</v>
      </c>
      <c r="F62" s="184">
        <v>15.51</v>
      </c>
      <c r="G62" s="184">
        <v>14.17</v>
      </c>
      <c r="H62" s="184">
        <v>20.329999999999998</v>
      </c>
      <c r="I62" s="802"/>
      <c r="J62" s="802"/>
      <c r="K62" s="802"/>
      <c r="L62" s="802"/>
      <c r="M62" s="802"/>
      <c r="N62" s="802"/>
      <c r="O62" s="802"/>
      <c r="P62" s="802"/>
      <c r="Q62" s="802"/>
      <c r="R62" s="802"/>
      <c r="S62" s="802"/>
      <c r="T62" s="802"/>
      <c r="U62" s="802"/>
      <c r="V62" s="802"/>
      <c r="W62" s="802"/>
    </row>
    <row r="63" spans="1:23">
      <c r="A63" s="832"/>
      <c r="B63" s="822" t="s">
        <v>303</v>
      </c>
      <c r="C63" s="823">
        <v>0</v>
      </c>
      <c r="D63" s="184">
        <v>36.29</v>
      </c>
      <c r="E63" s="184">
        <v>38.17</v>
      </c>
      <c r="F63" s="184">
        <v>30.61</v>
      </c>
      <c r="G63" s="184">
        <v>23.89</v>
      </c>
      <c r="H63" s="184">
        <v>28.05</v>
      </c>
      <c r="I63" s="802"/>
      <c r="J63" s="802"/>
      <c r="K63" s="802"/>
      <c r="L63" s="802"/>
      <c r="M63" s="802"/>
      <c r="N63" s="802"/>
      <c r="O63" s="802"/>
      <c r="P63" s="802"/>
      <c r="Q63" s="802"/>
      <c r="R63" s="802"/>
      <c r="S63" s="802"/>
      <c r="T63" s="802"/>
      <c r="U63" s="802"/>
      <c r="V63" s="802"/>
      <c r="W63" s="802"/>
    </row>
    <row r="64" spans="1:23">
      <c r="A64" s="832"/>
      <c r="B64" s="822" t="s">
        <v>304</v>
      </c>
      <c r="C64" s="823">
        <v>-1</v>
      </c>
      <c r="D64" s="184">
        <v>15.19</v>
      </c>
      <c r="E64" s="184">
        <v>10.37</v>
      </c>
      <c r="F64" s="184">
        <v>16.329999999999998</v>
      </c>
      <c r="G64" s="184">
        <v>21.46</v>
      </c>
      <c r="H64" s="184">
        <v>18.29</v>
      </c>
      <c r="I64" s="802"/>
      <c r="J64" s="802"/>
      <c r="K64" s="802"/>
      <c r="L64" s="802"/>
      <c r="M64" s="802"/>
      <c r="N64" s="802"/>
      <c r="O64" s="802"/>
      <c r="P64" s="802"/>
      <c r="Q64" s="802"/>
      <c r="R64" s="802"/>
      <c r="S64" s="802"/>
      <c r="T64" s="802"/>
      <c r="U64" s="802"/>
      <c r="V64" s="802"/>
      <c r="W64" s="802"/>
    </row>
    <row r="65" spans="1:23">
      <c r="A65" s="832"/>
      <c r="B65" s="822" t="s">
        <v>67</v>
      </c>
      <c r="C65" s="823">
        <v>-2</v>
      </c>
      <c r="D65" s="184">
        <v>32.49</v>
      </c>
      <c r="E65" s="184">
        <v>31.54</v>
      </c>
      <c r="F65" s="184">
        <v>37.549999999999997</v>
      </c>
      <c r="G65" s="184">
        <v>40.49</v>
      </c>
      <c r="H65" s="184">
        <v>33.33</v>
      </c>
      <c r="I65" s="802"/>
      <c r="J65" s="802"/>
      <c r="K65" s="802"/>
      <c r="L65" s="802"/>
      <c r="M65" s="802"/>
      <c r="N65" s="802"/>
      <c r="O65" s="802"/>
      <c r="P65" s="802"/>
      <c r="Q65" s="802"/>
      <c r="R65" s="802"/>
      <c r="S65" s="802"/>
      <c r="T65" s="802"/>
      <c r="U65" s="802"/>
      <c r="V65" s="802"/>
      <c r="W65" s="802"/>
    </row>
    <row r="66" spans="1:23">
      <c r="A66" s="832"/>
      <c r="B66" s="832"/>
      <c r="C66" s="833"/>
      <c r="D66" s="188"/>
      <c r="E66" s="188"/>
      <c r="F66" s="188"/>
      <c r="G66" s="188"/>
      <c r="H66" s="188"/>
      <c r="I66" s="802"/>
      <c r="J66" s="802"/>
      <c r="K66" s="802"/>
      <c r="L66" s="802"/>
      <c r="M66" s="802"/>
      <c r="N66" s="802"/>
      <c r="O66" s="802"/>
      <c r="P66" s="802"/>
      <c r="Q66" s="802"/>
      <c r="R66" s="802"/>
      <c r="S66" s="802"/>
      <c r="T66" s="802"/>
      <c r="U66" s="802"/>
      <c r="V66" s="802"/>
      <c r="W66" s="802"/>
    </row>
    <row r="67" spans="1:23">
      <c r="A67" s="825"/>
      <c r="B67" s="826"/>
      <c r="C67" s="826"/>
      <c r="D67" s="827"/>
      <c r="E67" s="827"/>
      <c r="F67" s="827"/>
      <c r="G67" s="827"/>
      <c r="H67" s="827"/>
      <c r="I67" s="802"/>
      <c r="J67" s="802"/>
      <c r="K67" s="802"/>
      <c r="L67" s="802"/>
      <c r="M67" s="802"/>
      <c r="N67" s="802"/>
      <c r="O67" s="802"/>
      <c r="P67" s="802"/>
      <c r="Q67" s="802"/>
      <c r="R67" s="802"/>
      <c r="S67" s="802"/>
      <c r="T67" s="802"/>
      <c r="U67" s="802"/>
      <c r="V67" s="802"/>
      <c r="W67" s="802"/>
    </row>
    <row r="68" spans="1:23">
      <c r="A68" s="828">
        <v>8</v>
      </c>
      <c r="B68" s="829" t="s">
        <v>257</v>
      </c>
      <c r="C68" s="830"/>
      <c r="D68" s="831"/>
      <c r="E68" s="831"/>
      <c r="F68" s="831"/>
      <c r="G68" s="831"/>
      <c r="H68" s="831"/>
      <c r="I68" s="802"/>
      <c r="J68" s="802"/>
      <c r="K68" s="802"/>
      <c r="L68" s="802"/>
      <c r="M68" s="802"/>
      <c r="N68" s="802"/>
      <c r="O68" s="802"/>
      <c r="P68" s="802"/>
      <c r="Q68" s="802"/>
      <c r="R68" s="802"/>
      <c r="S68" s="802"/>
      <c r="T68" s="802"/>
      <c r="U68" s="802"/>
      <c r="V68" s="802"/>
      <c r="W68" s="802"/>
    </row>
    <row r="69" spans="1:23" ht="21">
      <c r="A69" s="832"/>
      <c r="B69" s="887"/>
      <c r="C69" s="889" t="s">
        <v>590</v>
      </c>
      <c r="D69" s="186" t="s">
        <v>693</v>
      </c>
      <c r="E69" s="186" t="s">
        <v>222</v>
      </c>
      <c r="F69" s="186" t="s">
        <v>411</v>
      </c>
      <c r="G69" s="186" t="s">
        <v>197</v>
      </c>
      <c r="H69" s="186" t="s">
        <v>484</v>
      </c>
      <c r="I69" s="802"/>
      <c r="J69" s="802"/>
      <c r="K69" s="802"/>
      <c r="L69" s="802"/>
      <c r="M69" s="802"/>
      <c r="N69" s="802"/>
      <c r="O69" s="802"/>
      <c r="P69" s="802"/>
      <c r="Q69" s="802"/>
      <c r="R69" s="802"/>
      <c r="S69" s="802"/>
      <c r="T69" s="802"/>
      <c r="U69" s="802"/>
      <c r="V69" s="802"/>
      <c r="W69" s="802"/>
    </row>
    <row r="70" spans="1:23">
      <c r="A70" s="832"/>
      <c r="B70" s="888"/>
      <c r="C70" s="890"/>
      <c r="D70" s="187" t="s">
        <v>198</v>
      </c>
      <c r="E70" s="187" t="s">
        <v>198</v>
      </c>
      <c r="F70" s="187" t="s">
        <v>198</v>
      </c>
      <c r="G70" s="187" t="s">
        <v>198</v>
      </c>
      <c r="H70" s="187" t="s">
        <v>198</v>
      </c>
      <c r="I70" s="802"/>
      <c r="J70" s="802"/>
      <c r="K70" s="802"/>
      <c r="L70" s="802"/>
      <c r="M70" s="802"/>
      <c r="N70" s="802"/>
      <c r="O70" s="802"/>
      <c r="P70" s="802"/>
      <c r="Q70" s="802"/>
      <c r="R70" s="802"/>
      <c r="S70" s="802"/>
      <c r="T70" s="802"/>
      <c r="U70" s="802"/>
      <c r="V70" s="802"/>
      <c r="W70" s="802"/>
    </row>
    <row r="71" spans="1:23">
      <c r="A71" s="832"/>
      <c r="B71" s="822" t="s">
        <v>256</v>
      </c>
      <c r="C71" s="823">
        <v>1</v>
      </c>
      <c r="D71" s="184">
        <v>16.88</v>
      </c>
      <c r="E71" s="184">
        <v>20.329999999999998</v>
      </c>
      <c r="F71" s="184">
        <v>14.29</v>
      </c>
      <c r="G71" s="184">
        <v>10.93</v>
      </c>
      <c r="H71" s="184">
        <v>18.7</v>
      </c>
      <c r="I71" s="802"/>
      <c r="J71" s="802"/>
      <c r="K71" s="802"/>
      <c r="L71" s="802"/>
      <c r="M71" s="802"/>
      <c r="N71" s="802"/>
      <c r="O71" s="802"/>
      <c r="P71" s="802"/>
      <c r="Q71" s="802"/>
      <c r="R71" s="802"/>
      <c r="S71" s="802"/>
      <c r="T71" s="802"/>
      <c r="U71" s="802"/>
      <c r="V71" s="802"/>
      <c r="W71" s="802"/>
    </row>
    <row r="72" spans="1:23">
      <c r="A72" s="832"/>
      <c r="B72" s="822" t="s">
        <v>303</v>
      </c>
      <c r="C72" s="823">
        <v>0</v>
      </c>
      <c r="D72" s="184">
        <v>29.54</v>
      </c>
      <c r="E72" s="184">
        <v>28.63</v>
      </c>
      <c r="F72" s="184">
        <v>28.98</v>
      </c>
      <c r="G72" s="184">
        <v>25.91</v>
      </c>
      <c r="H72" s="184">
        <v>24.39</v>
      </c>
      <c r="I72" s="802"/>
      <c r="J72" s="802"/>
      <c r="K72" s="802"/>
      <c r="L72" s="802"/>
      <c r="M72" s="802"/>
      <c r="N72" s="802"/>
      <c r="O72" s="802"/>
      <c r="P72" s="802"/>
      <c r="Q72" s="802"/>
      <c r="R72" s="802"/>
      <c r="S72" s="802"/>
      <c r="T72" s="802"/>
      <c r="U72" s="802"/>
      <c r="V72" s="802"/>
      <c r="W72" s="802"/>
    </row>
    <row r="73" spans="1:23">
      <c r="A73" s="832"/>
      <c r="B73" s="822" t="s">
        <v>304</v>
      </c>
      <c r="C73" s="823">
        <v>-1</v>
      </c>
      <c r="D73" s="184">
        <v>14.77</v>
      </c>
      <c r="E73" s="184">
        <v>15.35</v>
      </c>
      <c r="F73" s="184">
        <v>15.1</v>
      </c>
      <c r="G73" s="184">
        <v>17.809999999999999</v>
      </c>
      <c r="H73" s="184">
        <v>17.89</v>
      </c>
      <c r="I73" s="802"/>
      <c r="J73" s="802"/>
      <c r="K73" s="802"/>
      <c r="L73" s="802"/>
      <c r="M73" s="802"/>
      <c r="N73" s="802"/>
      <c r="O73" s="802"/>
      <c r="P73" s="802"/>
      <c r="Q73" s="802"/>
      <c r="R73" s="802"/>
      <c r="S73" s="802"/>
      <c r="T73" s="802"/>
      <c r="U73" s="802"/>
      <c r="V73" s="802"/>
      <c r="W73" s="802"/>
    </row>
    <row r="74" spans="1:23">
      <c r="A74" s="832"/>
      <c r="B74" s="822" t="s">
        <v>67</v>
      </c>
      <c r="C74" s="823">
        <v>-2</v>
      </c>
      <c r="D74" s="184">
        <v>38.82</v>
      </c>
      <c r="E74" s="184">
        <v>35.68</v>
      </c>
      <c r="F74" s="184">
        <v>41.63</v>
      </c>
      <c r="G74" s="184">
        <v>45.34</v>
      </c>
      <c r="H74" s="184">
        <v>39.020000000000003</v>
      </c>
      <c r="I74" s="802"/>
      <c r="J74" s="802"/>
      <c r="K74" s="802"/>
      <c r="L74" s="802"/>
      <c r="M74" s="802"/>
      <c r="N74" s="802"/>
      <c r="O74" s="802"/>
      <c r="P74" s="802"/>
      <c r="Q74" s="802"/>
      <c r="R74" s="802"/>
      <c r="S74" s="802"/>
      <c r="T74" s="802"/>
      <c r="U74" s="802"/>
      <c r="V74" s="802"/>
      <c r="W74" s="802"/>
    </row>
    <row r="75" spans="1:23">
      <c r="A75" s="832"/>
      <c r="B75" s="832"/>
      <c r="C75" s="833"/>
      <c r="D75" s="188"/>
      <c r="E75" s="188"/>
      <c r="F75" s="188"/>
      <c r="G75" s="188"/>
      <c r="H75" s="188"/>
      <c r="I75" s="802"/>
      <c r="J75" s="802"/>
      <c r="K75" s="802"/>
      <c r="L75" s="802"/>
      <c r="M75" s="802"/>
      <c r="N75" s="802"/>
      <c r="O75" s="802"/>
      <c r="P75" s="802"/>
      <c r="Q75" s="802"/>
      <c r="R75" s="802"/>
      <c r="S75" s="802"/>
      <c r="T75" s="802"/>
      <c r="U75" s="802"/>
      <c r="V75" s="802"/>
      <c r="W75" s="802"/>
    </row>
    <row r="76" spans="1:23">
      <c r="A76" s="825"/>
      <c r="B76" s="826"/>
      <c r="C76" s="826"/>
      <c r="D76" s="827"/>
      <c r="E76" s="827"/>
      <c r="F76" s="827"/>
      <c r="G76" s="827"/>
      <c r="H76" s="827"/>
      <c r="I76" s="802"/>
      <c r="J76" s="802"/>
      <c r="K76" s="802"/>
      <c r="L76" s="802"/>
      <c r="M76" s="802"/>
      <c r="N76" s="802"/>
      <c r="O76" s="802"/>
      <c r="P76" s="802"/>
      <c r="Q76" s="802"/>
      <c r="R76" s="802"/>
      <c r="S76" s="802"/>
      <c r="T76" s="802"/>
      <c r="U76" s="802"/>
      <c r="V76" s="802"/>
      <c r="W76" s="802"/>
    </row>
    <row r="77" spans="1:23">
      <c r="A77" s="828">
        <v>9</v>
      </c>
      <c r="B77" s="829" t="s">
        <v>258</v>
      </c>
      <c r="C77" s="830"/>
      <c r="D77" s="831"/>
      <c r="E77" s="831"/>
      <c r="F77" s="831"/>
      <c r="G77" s="831"/>
      <c r="H77" s="831"/>
      <c r="I77" s="802"/>
      <c r="J77" s="802"/>
      <c r="K77" s="802"/>
      <c r="L77" s="802"/>
      <c r="M77" s="802"/>
      <c r="N77" s="802"/>
      <c r="O77" s="802"/>
      <c r="P77" s="802"/>
      <c r="Q77" s="802"/>
      <c r="R77" s="802"/>
      <c r="S77" s="802"/>
      <c r="T77" s="802"/>
      <c r="U77" s="802"/>
      <c r="V77" s="802"/>
      <c r="W77" s="802"/>
    </row>
    <row r="78" spans="1:23" ht="21">
      <c r="A78" s="832"/>
      <c r="B78" s="887"/>
      <c r="C78" s="889" t="s">
        <v>590</v>
      </c>
      <c r="D78" s="186" t="s">
        <v>693</v>
      </c>
      <c r="E78" s="186" t="s">
        <v>222</v>
      </c>
      <c r="F78" s="186" t="s">
        <v>411</v>
      </c>
      <c r="G78" s="186" t="s">
        <v>197</v>
      </c>
      <c r="H78" s="186" t="s">
        <v>484</v>
      </c>
      <c r="I78" s="802"/>
      <c r="J78" s="802"/>
      <c r="K78" s="802"/>
      <c r="L78" s="802"/>
      <c r="M78" s="802"/>
      <c r="N78" s="802"/>
      <c r="O78" s="802"/>
      <c r="P78" s="802"/>
      <c r="Q78" s="802"/>
      <c r="R78" s="802"/>
      <c r="S78" s="802"/>
      <c r="T78" s="802"/>
      <c r="U78" s="802"/>
      <c r="V78" s="802"/>
      <c r="W78" s="802"/>
    </row>
    <row r="79" spans="1:23">
      <c r="A79" s="832"/>
      <c r="B79" s="888"/>
      <c r="C79" s="890"/>
      <c r="D79" s="187" t="s">
        <v>198</v>
      </c>
      <c r="E79" s="187" t="s">
        <v>198</v>
      </c>
      <c r="F79" s="187" t="s">
        <v>198</v>
      </c>
      <c r="G79" s="187" t="s">
        <v>198</v>
      </c>
      <c r="H79" s="187" t="s">
        <v>198</v>
      </c>
      <c r="I79" s="802"/>
      <c r="J79" s="802"/>
      <c r="K79" s="802"/>
      <c r="L79" s="802"/>
      <c r="M79" s="802"/>
      <c r="N79" s="802"/>
      <c r="O79" s="802"/>
      <c r="P79" s="802"/>
      <c r="Q79" s="802"/>
      <c r="R79" s="802"/>
      <c r="S79" s="802"/>
      <c r="T79" s="802"/>
      <c r="U79" s="802"/>
      <c r="V79" s="802"/>
      <c r="W79" s="802"/>
    </row>
    <row r="80" spans="1:23">
      <c r="A80" s="832"/>
      <c r="B80" s="822" t="s">
        <v>256</v>
      </c>
      <c r="C80" s="823">
        <v>1</v>
      </c>
      <c r="D80" s="184">
        <v>13.08</v>
      </c>
      <c r="E80" s="184">
        <v>14.52</v>
      </c>
      <c r="F80" s="184">
        <v>12.24</v>
      </c>
      <c r="G80" s="184">
        <v>10.53</v>
      </c>
      <c r="H80" s="184">
        <v>15.04</v>
      </c>
      <c r="I80" s="802"/>
      <c r="J80" s="802"/>
      <c r="K80" s="802"/>
      <c r="L80" s="802"/>
      <c r="M80" s="802"/>
      <c r="N80" s="802"/>
      <c r="O80" s="802"/>
      <c r="P80" s="802"/>
      <c r="Q80" s="802"/>
      <c r="R80" s="802"/>
      <c r="S80" s="802"/>
      <c r="T80" s="802"/>
      <c r="U80" s="802"/>
      <c r="V80" s="802"/>
      <c r="W80" s="802"/>
    </row>
    <row r="81" spans="1:23">
      <c r="A81" s="832"/>
      <c r="B81" s="822" t="s">
        <v>303</v>
      </c>
      <c r="C81" s="823">
        <v>0</v>
      </c>
      <c r="D81" s="184">
        <v>36.71</v>
      </c>
      <c r="E81" s="184">
        <v>37.340000000000003</v>
      </c>
      <c r="F81" s="184">
        <v>33.880000000000003</v>
      </c>
      <c r="G81" s="184">
        <v>28.34</v>
      </c>
      <c r="H81" s="184">
        <v>32.520000000000003</v>
      </c>
      <c r="I81" s="802"/>
      <c r="J81" s="802"/>
      <c r="K81" s="802"/>
      <c r="L81" s="802"/>
      <c r="M81" s="802"/>
      <c r="N81" s="802"/>
      <c r="O81" s="802"/>
      <c r="P81" s="802"/>
      <c r="Q81" s="802"/>
      <c r="R81" s="802"/>
      <c r="S81" s="802"/>
      <c r="T81" s="802"/>
      <c r="U81" s="802"/>
      <c r="V81" s="802"/>
      <c r="W81" s="802"/>
    </row>
    <row r="82" spans="1:23">
      <c r="A82" s="832"/>
      <c r="B82" s="822" t="s">
        <v>304</v>
      </c>
      <c r="C82" s="823">
        <v>-1</v>
      </c>
      <c r="D82" s="184">
        <v>12.24</v>
      </c>
      <c r="E82" s="184">
        <v>12.45</v>
      </c>
      <c r="F82" s="184">
        <v>13.06</v>
      </c>
      <c r="G82" s="184">
        <v>16.190000000000001</v>
      </c>
      <c r="H82" s="184">
        <v>14.23</v>
      </c>
      <c r="I82" s="802"/>
      <c r="J82" s="802"/>
      <c r="K82" s="802"/>
      <c r="L82" s="802"/>
      <c r="M82" s="802"/>
      <c r="N82" s="802"/>
      <c r="O82" s="802"/>
      <c r="P82" s="802"/>
      <c r="Q82" s="802"/>
      <c r="R82" s="802"/>
      <c r="S82" s="802"/>
      <c r="T82" s="802"/>
      <c r="U82" s="802"/>
      <c r="V82" s="802"/>
      <c r="W82" s="802"/>
    </row>
    <row r="83" spans="1:23">
      <c r="A83" s="832"/>
      <c r="B83" s="822" t="s">
        <v>67</v>
      </c>
      <c r="C83" s="823">
        <v>-2</v>
      </c>
      <c r="D83" s="184">
        <v>37.97</v>
      </c>
      <c r="E83" s="184">
        <v>35.68</v>
      </c>
      <c r="F83" s="184">
        <v>40.82</v>
      </c>
      <c r="G83" s="184">
        <v>44.94</v>
      </c>
      <c r="H83" s="184">
        <v>38.21</v>
      </c>
      <c r="I83" s="802"/>
      <c r="J83" s="802"/>
      <c r="K83" s="802"/>
      <c r="L83" s="802"/>
      <c r="M83" s="802"/>
      <c r="N83" s="802"/>
      <c r="O83" s="802"/>
      <c r="P83" s="802"/>
      <c r="Q83" s="802"/>
      <c r="R83" s="802"/>
      <c r="S83" s="802"/>
      <c r="T83" s="802"/>
      <c r="U83" s="802"/>
      <c r="V83" s="802"/>
      <c r="W83" s="802"/>
    </row>
    <row r="84" spans="1:23">
      <c r="A84" s="832"/>
      <c r="B84" s="832"/>
      <c r="C84" s="833"/>
      <c r="D84" s="188"/>
      <c r="E84" s="188"/>
      <c r="F84" s="188"/>
      <c r="G84" s="188"/>
      <c r="H84" s="188"/>
      <c r="I84" s="802"/>
      <c r="J84" s="802"/>
      <c r="K84" s="802"/>
      <c r="L84" s="802"/>
      <c r="M84" s="802"/>
      <c r="N84" s="802"/>
      <c r="O84" s="802"/>
      <c r="P84" s="802"/>
      <c r="Q84" s="802"/>
      <c r="R84" s="802"/>
      <c r="S84" s="802"/>
      <c r="T84" s="802"/>
      <c r="U84" s="802"/>
      <c r="V84" s="802"/>
      <c r="W84" s="802"/>
    </row>
  </sheetData>
  <mergeCells count="18">
    <mergeCell ref="B6:B7"/>
    <mergeCell ref="C6:C7"/>
    <mergeCell ref="B15:B16"/>
    <mergeCell ref="C15:C16"/>
    <mergeCell ref="B42:B43"/>
    <mergeCell ref="C42:C43"/>
    <mergeCell ref="B51:B52"/>
    <mergeCell ref="C51:C52"/>
    <mergeCell ref="B24:B25"/>
    <mergeCell ref="C24:C25"/>
    <mergeCell ref="B33:B34"/>
    <mergeCell ref="C33:C34"/>
    <mergeCell ref="B78:B79"/>
    <mergeCell ref="C78:C79"/>
    <mergeCell ref="B60:B61"/>
    <mergeCell ref="C60:C61"/>
    <mergeCell ref="B69:B70"/>
    <mergeCell ref="C69:C70"/>
  </mergeCells>
  <phoneticPr fontId="46" type="noConversion"/>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8"/>
  </sheetPr>
  <dimension ref="A1:X88"/>
  <sheetViews>
    <sheetView topLeftCell="A19" workbookViewId="0">
      <selection activeCell="F30" sqref="F30"/>
    </sheetView>
  </sheetViews>
  <sheetFormatPr defaultRowHeight="13.2"/>
  <cols>
    <col min="1" max="1" width="1.5546875" customWidth="1"/>
    <col min="7" max="7" width="10.109375" customWidth="1"/>
    <col min="8" max="11" width="11.6640625" customWidth="1"/>
    <col min="14" max="24" width="9.109375" style="7" customWidth="1"/>
  </cols>
  <sheetData>
    <row r="1" spans="1:24" ht="15.6">
      <c r="A1" s="834"/>
      <c r="B1" s="834"/>
      <c r="C1" s="834"/>
      <c r="D1" s="835"/>
      <c r="E1" s="834"/>
      <c r="F1" s="834"/>
      <c r="G1" s="834"/>
      <c r="H1" s="834"/>
      <c r="I1" s="834"/>
      <c r="J1" s="834"/>
      <c r="K1" s="1251" t="s">
        <v>315</v>
      </c>
      <c r="L1" s="1251"/>
      <c r="M1" s="837"/>
    </row>
    <row r="2" spans="1:24" ht="15.6">
      <c r="A2" s="834"/>
      <c r="B2" s="834"/>
      <c r="C2" s="834"/>
      <c r="D2" s="835"/>
      <c r="E2" s="834"/>
      <c r="F2" s="834"/>
      <c r="G2" s="834"/>
      <c r="H2" s="834"/>
      <c r="I2" s="834"/>
      <c r="J2" s="834"/>
      <c r="K2" s="836"/>
      <c r="L2" s="836"/>
      <c r="M2" s="837"/>
    </row>
    <row r="3" spans="1:24">
      <c r="A3" s="1252" t="s">
        <v>75</v>
      </c>
      <c r="B3" s="1253"/>
      <c r="C3" s="1253"/>
      <c r="D3" s="1253"/>
      <c r="E3" s="1253"/>
      <c r="F3" s="1254"/>
      <c r="G3" s="1255" t="s">
        <v>499</v>
      </c>
      <c r="H3" s="1256"/>
      <c r="I3" s="1256"/>
      <c r="J3" s="1256"/>
      <c r="K3" s="1257"/>
      <c r="L3" s="834"/>
      <c r="M3" s="834"/>
    </row>
    <row r="4" spans="1:24">
      <c r="A4" s="1223" t="s">
        <v>76</v>
      </c>
      <c r="B4" s="1224"/>
      <c r="C4" s="1224"/>
      <c r="D4" s="1224"/>
      <c r="E4" s="1224"/>
      <c r="F4" s="1225"/>
      <c r="G4" s="1227">
        <v>2009</v>
      </c>
      <c r="H4" s="1228"/>
      <c r="I4" s="1228"/>
      <c r="J4" s="1228"/>
      <c r="K4" s="1229"/>
      <c r="L4" s="834"/>
      <c r="M4" s="834"/>
    </row>
    <row r="5" spans="1:24">
      <c r="A5" s="1223" t="s">
        <v>77</v>
      </c>
      <c r="B5" s="1224"/>
      <c r="C5" s="1224"/>
      <c r="D5" s="1224"/>
      <c r="E5" s="1224"/>
      <c r="F5" s="1225"/>
      <c r="G5" s="1227">
        <v>1</v>
      </c>
      <c r="H5" s="1228"/>
      <c r="I5" s="1228"/>
      <c r="J5" s="1228"/>
      <c r="K5" s="1229"/>
      <c r="L5" s="834"/>
      <c r="M5" s="834"/>
    </row>
    <row r="6" spans="1:24">
      <c r="A6" s="1223" t="s">
        <v>78</v>
      </c>
      <c r="B6" s="1224"/>
      <c r="C6" s="1224"/>
      <c r="D6" s="1224"/>
      <c r="E6" s="1224"/>
      <c r="F6" s="1225"/>
      <c r="G6" s="1227" t="s">
        <v>94</v>
      </c>
      <c r="H6" s="1228"/>
      <c r="I6" s="1228"/>
      <c r="J6" s="1228"/>
      <c r="K6" s="1229"/>
      <c r="L6" s="834"/>
      <c r="M6" s="834"/>
    </row>
    <row r="7" spans="1:24">
      <c r="A7" s="1234" t="s">
        <v>587</v>
      </c>
      <c r="B7" s="1235"/>
      <c r="C7" s="1235"/>
      <c r="D7" s="1235"/>
      <c r="E7" s="1235"/>
      <c r="F7" s="1235"/>
      <c r="G7" s="1235"/>
      <c r="H7" s="1235"/>
      <c r="I7" s="1235"/>
      <c r="J7" s="1235"/>
      <c r="K7" s="1236"/>
      <c r="L7" s="835"/>
      <c r="M7" s="834"/>
    </row>
    <row r="8" spans="1:24" s="355" customFormat="1">
      <c r="A8" s="1223" t="s">
        <v>540</v>
      </c>
      <c r="B8" s="1224"/>
      <c r="C8" s="1224"/>
      <c r="D8" s="1224"/>
      <c r="E8" s="1224"/>
      <c r="F8" s="1224"/>
      <c r="G8" s="1224"/>
      <c r="H8" s="1224"/>
      <c r="I8" s="1224"/>
      <c r="J8" s="1224"/>
      <c r="K8" s="1225"/>
      <c r="L8" s="835"/>
      <c r="M8" s="834"/>
      <c r="N8" s="7"/>
      <c r="O8" s="7"/>
      <c r="P8" s="7"/>
      <c r="Q8" s="7"/>
      <c r="R8" s="7"/>
      <c r="S8" s="7"/>
      <c r="T8" s="7"/>
      <c r="U8" s="7"/>
      <c r="V8" s="7"/>
      <c r="W8" s="7"/>
      <c r="X8" s="7"/>
    </row>
    <row r="9" spans="1:24">
      <c r="A9" s="1223" t="s">
        <v>539</v>
      </c>
      <c r="B9" s="1224"/>
      <c r="C9" s="1224"/>
      <c r="D9" s="1224"/>
      <c r="E9" s="1224"/>
      <c r="F9" s="1224"/>
      <c r="G9" s="1224"/>
      <c r="H9" s="1224"/>
      <c r="I9" s="1224"/>
      <c r="J9" s="1224"/>
      <c r="K9" s="1225"/>
      <c r="L9" s="835"/>
      <c r="M9" s="834"/>
    </row>
    <row r="10" spans="1:24">
      <c r="A10" s="1223" t="s">
        <v>541</v>
      </c>
      <c r="B10" s="1224"/>
      <c r="C10" s="1224"/>
      <c r="D10" s="1224"/>
      <c r="E10" s="1224"/>
      <c r="F10" s="1224"/>
      <c r="G10" s="1224"/>
      <c r="H10" s="1224"/>
      <c r="I10" s="1224"/>
      <c r="J10" s="1224"/>
      <c r="K10" s="1225"/>
      <c r="L10" s="835"/>
      <c r="M10" s="834"/>
    </row>
    <row r="11" spans="1:24">
      <c r="A11" s="1223" t="s">
        <v>543</v>
      </c>
      <c r="B11" s="1224"/>
      <c r="C11" s="1224"/>
      <c r="D11" s="1224"/>
      <c r="E11" s="1224"/>
      <c r="F11" s="1224"/>
      <c r="G11" s="1224"/>
      <c r="H11" s="1224"/>
      <c r="I11" s="1224"/>
      <c r="J11" s="1224"/>
      <c r="K11" s="1225"/>
      <c r="L11" s="835"/>
      <c r="M11" s="834"/>
    </row>
    <row r="12" spans="1:24" s="355" customFormat="1">
      <c r="A12" s="1223" t="s">
        <v>544</v>
      </c>
      <c r="B12" s="1224"/>
      <c r="C12" s="1224"/>
      <c r="D12" s="1224"/>
      <c r="E12" s="1224"/>
      <c r="F12" s="1224"/>
      <c r="G12" s="1224"/>
      <c r="H12" s="1224"/>
      <c r="I12" s="1224"/>
      <c r="J12" s="1224"/>
      <c r="K12" s="1225"/>
      <c r="L12" s="835"/>
      <c r="M12" s="834"/>
      <c r="N12" s="7"/>
      <c r="O12" s="7"/>
      <c r="P12" s="7"/>
      <c r="Q12" s="7"/>
      <c r="R12" s="7"/>
      <c r="S12" s="7"/>
      <c r="T12" s="7"/>
      <c r="U12" s="7"/>
      <c r="V12" s="7"/>
      <c r="W12" s="7"/>
      <c r="X12" s="7"/>
    </row>
    <row r="13" spans="1:24">
      <c r="A13" s="1223" t="s">
        <v>545</v>
      </c>
      <c r="B13" s="1224"/>
      <c r="C13" s="1224"/>
      <c r="D13" s="1224"/>
      <c r="E13" s="1224"/>
      <c r="F13" s="1224"/>
      <c r="G13" s="1224"/>
      <c r="H13" s="1224"/>
      <c r="I13" s="1224"/>
      <c r="J13" s="1224"/>
      <c r="K13" s="1225"/>
      <c r="L13" s="835"/>
      <c r="M13" s="834"/>
    </row>
    <row r="14" spans="1:24">
      <c r="A14" s="1223" t="s">
        <v>529</v>
      </c>
      <c r="B14" s="1224"/>
      <c r="C14" s="1224"/>
      <c r="D14" s="1224"/>
      <c r="E14" s="1224"/>
      <c r="F14" s="1224"/>
      <c r="G14" s="1224"/>
      <c r="H14" s="1224"/>
      <c r="I14" s="1224"/>
      <c r="J14" s="1224"/>
      <c r="K14" s="1225"/>
      <c r="L14" s="835"/>
      <c r="M14" s="834"/>
    </row>
    <row r="15" spans="1:24">
      <c r="A15" s="1223" t="s">
        <v>95</v>
      </c>
      <c r="B15" s="1224"/>
      <c r="C15" s="1224"/>
      <c r="D15" s="1224"/>
      <c r="E15" s="1224"/>
      <c r="F15" s="1224"/>
      <c r="G15" s="1224"/>
      <c r="H15" s="1224"/>
      <c r="I15" s="1224"/>
      <c r="J15" s="1224"/>
      <c r="K15" s="1225"/>
      <c r="L15" s="835"/>
      <c r="M15" s="834"/>
    </row>
    <row r="16" spans="1:24" s="355" customFormat="1">
      <c r="A16" s="1223" t="s">
        <v>582</v>
      </c>
      <c r="B16" s="1224"/>
      <c r="C16" s="1224"/>
      <c r="D16" s="1224"/>
      <c r="E16" s="1224"/>
      <c r="F16" s="1224"/>
      <c r="G16" s="1224"/>
      <c r="H16" s="1224"/>
      <c r="I16" s="1224"/>
      <c r="J16" s="1224"/>
      <c r="K16" s="1225"/>
      <c r="L16" s="835"/>
      <c r="M16" s="834"/>
      <c r="N16" s="7"/>
      <c r="O16" s="7"/>
      <c r="P16" s="7"/>
      <c r="Q16" s="7"/>
      <c r="R16" s="7"/>
      <c r="S16" s="7"/>
      <c r="T16" s="7"/>
      <c r="U16" s="7"/>
      <c r="V16" s="7"/>
      <c r="W16" s="7"/>
      <c r="X16" s="7"/>
    </row>
    <row r="17" spans="1:24">
      <c r="A17" s="1223" t="s">
        <v>583</v>
      </c>
      <c r="B17" s="1224"/>
      <c r="C17" s="1224"/>
      <c r="D17" s="1224"/>
      <c r="E17" s="1224"/>
      <c r="F17" s="1224"/>
      <c r="G17" s="1224"/>
      <c r="H17" s="1224"/>
      <c r="I17" s="1224"/>
      <c r="J17" s="1224"/>
      <c r="K17" s="1225"/>
      <c r="L17" s="835"/>
      <c r="M17" s="834"/>
    </row>
    <row r="18" spans="1:24">
      <c r="A18" s="1223" t="s">
        <v>232</v>
      </c>
      <c r="B18" s="1224"/>
      <c r="C18" s="1224"/>
      <c r="D18" s="1224"/>
      <c r="E18" s="1224"/>
      <c r="F18" s="1224"/>
      <c r="G18" s="1224"/>
      <c r="H18" s="1224"/>
      <c r="I18" s="1224"/>
      <c r="J18" s="1224"/>
      <c r="K18" s="1225"/>
      <c r="L18" s="835"/>
      <c r="M18" s="834"/>
    </row>
    <row r="19" spans="1:24">
      <c r="A19" s="1248" t="s">
        <v>79</v>
      </c>
      <c r="B19" s="1249"/>
      <c r="C19" s="1249"/>
      <c r="D19" s="1249"/>
      <c r="E19" s="1249"/>
      <c r="F19" s="1249"/>
      <c r="G19" s="1249"/>
      <c r="H19" s="1249"/>
      <c r="I19" s="1249"/>
      <c r="J19" s="1249"/>
      <c r="K19" s="1250"/>
      <c r="L19" s="835"/>
      <c r="M19" s="834"/>
    </row>
    <row r="20" spans="1:24" s="355" customFormat="1">
      <c r="A20" s="1248" t="s">
        <v>80</v>
      </c>
      <c r="B20" s="1249"/>
      <c r="C20" s="1249"/>
      <c r="D20" s="1249"/>
      <c r="E20" s="1249"/>
      <c r="F20" s="1249"/>
      <c r="G20" s="1249"/>
      <c r="H20" s="1249"/>
      <c r="I20" s="1249"/>
      <c r="J20" s="1249"/>
      <c r="K20" s="1250"/>
      <c r="L20" s="835"/>
      <c r="M20" s="834"/>
      <c r="N20" s="7"/>
      <c r="O20" s="7"/>
      <c r="P20" s="7"/>
      <c r="Q20" s="7"/>
      <c r="R20" s="7"/>
      <c r="S20" s="7"/>
      <c r="T20" s="7"/>
      <c r="U20" s="7"/>
      <c r="V20" s="7"/>
      <c r="W20" s="7"/>
      <c r="X20" s="7"/>
    </row>
    <row r="21" spans="1:24">
      <c r="A21" s="1248" t="s">
        <v>81</v>
      </c>
      <c r="B21" s="1249"/>
      <c r="C21" s="1249"/>
      <c r="D21" s="1249"/>
      <c r="E21" s="1249"/>
      <c r="F21" s="1249"/>
      <c r="G21" s="1249"/>
      <c r="H21" s="1249"/>
      <c r="I21" s="1249"/>
      <c r="J21" s="1249"/>
      <c r="K21" s="1250"/>
      <c r="L21" s="835"/>
      <c r="M21" s="834"/>
    </row>
    <row r="22" spans="1:24">
      <c r="A22" s="1234" t="s">
        <v>591</v>
      </c>
      <c r="B22" s="1235"/>
      <c r="C22" s="1235"/>
      <c r="D22" s="1235"/>
      <c r="E22" s="1235"/>
      <c r="F22" s="1235"/>
      <c r="G22" s="1235"/>
      <c r="H22" s="1235"/>
      <c r="I22" s="1235"/>
      <c r="J22" s="1235"/>
      <c r="K22" s="1236"/>
      <c r="L22" s="835"/>
      <c r="M22" s="834"/>
    </row>
    <row r="23" spans="1:24">
      <c r="A23" s="1234" t="s">
        <v>82</v>
      </c>
      <c r="B23" s="1235"/>
      <c r="C23" s="1235"/>
      <c r="D23" s="1235"/>
      <c r="E23" s="1235"/>
      <c r="F23" s="1235"/>
      <c r="G23" s="1236"/>
      <c r="H23" s="1231" t="s">
        <v>83</v>
      </c>
      <c r="I23" s="1232"/>
      <c r="J23" s="1232"/>
      <c r="K23" s="1233"/>
      <c r="L23" s="834"/>
      <c r="M23" s="834"/>
    </row>
    <row r="24" spans="1:24" s="355" customFormat="1">
      <c r="A24" s="1223" t="s">
        <v>96</v>
      </c>
      <c r="B24" s="1224"/>
      <c r="C24" s="1224"/>
      <c r="D24" s="1224"/>
      <c r="E24" s="1224"/>
      <c r="F24" s="1224"/>
      <c r="G24" s="1225"/>
      <c r="H24" s="1227">
        <v>1720</v>
      </c>
      <c r="I24" s="1228"/>
      <c r="J24" s="1228"/>
      <c r="K24" s="1229"/>
      <c r="L24" s="834"/>
      <c r="M24" s="834"/>
      <c r="N24" s="7"/>
      <c r="O24" s="7"/>
      <c r="P24" s="7"/>
      <c r="Q24" s="7"/>
      <c r="R24" s="7"/>
      <c r="S24" s="7"/>
      <c r="T24" s="7"/>
      <c r="U24" s="7"/>
      <c r="V24" s="7"/>
      <c r="W24" s="7"/>
      <c r="X24" s="7"/>
    </row>
    <row r="25" spans="1:24">
      <c r="A25" s="1223" t="s">
        <v>97</v>
      </c>
      <c r="B25" s="1224"/>
      <c r="C25" s="1224"/>
      <c r="D25" s="1224"/>
      <c r="E25" s="1224"/>
      <c r="F25" s="1224"/>
      <c r="G25" s="1225"/>
      <c r="H25" s="1227">
        <v>728137</v>
      </c>
      <c r="I25" s="1228"/>
      <c r="J25" s="1228"/>
      <c r="K25" s="1229"/>
      <c r="L25" s="834"/>
      <c r="M25" s="834"/>
    </row>
    <row r="26" spans="1:24">
      <c r="A26" s="1223" t="s">
        <v>98</v>
      </c>
      <c r="B26" s="1224"/>
      <c r="C26" s="1224"/>
      <c r="D26" s="1224"/>
      <c r="E26" s="1224"/>
      <c r="F26" s="1224"/>
      <c r="G26" s="1225"/>
      <c r="H26" s="1227">
        <v>1619548.7</v>
      </c>
      <c r="I26" s="1228"/>
      <c r="J26" s="1228"/>
      <c r="K26" s="1229"/>
      <c r="L26" s="834"/>
      <c r="M26" s="834"/>
    </row>
    <row r="27" spans="1:24">
      <c r="A27" s="1223" t="s">
        <v>316</v>
      </c>
      <c r="B27" s="1224"/>
      <c r="C27" s="1224"/>
      <c r="D27" s="1224"/>
      <c r="E27" s="1224"/>
      <c r="F27" s="1224"/>
      <c r="G27" s="1225"/>
      <c r="H27" s="1230">
        <v>1622</v>
      </c>
      <c r="I27" s="1230"/>
      <c r="J27" s="1230"/>
      <c r="K27" s="1230"/>
      <c r="L27" s="834"/>
      <c r="M27" s="834"/>
    </row>
    <row r="28" spans="1:24" s="355" customFormat="1">
      <c r="A28" s="1223"/>
      <c r="B28" s="1224"/>
      <c r="C28" s="1224"/>
      <c r="D28" s="1224"/>
      <c r="E28" s="1224"/>
      <c r="F28" s="1224"/>
      <c r="G28" s="1225"/>
      <c r="H28" s="1230"/>
      <c r="I28" s="1230"/>
      <c r="J28" s="1230"/>
      <c r="K28" s="1230"/>
      <c r="L28" s="834"/>
      <c r="M28" s="834"/>
      <c r="N28" s="7"/>
      <c r="O28" s="7"/>
      <c r="P28" s="7"/>
      <c r="Q28" s="7"/>
      <c r="R28" s="7"/>
      <c r="S28" s="7"/>
      <c r="T28" s="7"/>
      <c r="U28" s="7"/>
      <c r="V28" s="7"/>
      <c r="W28" s="7"/>
      <c r="X28" s="7"/>
    </row>
    <row r="29" spans="1:24">
      <c r="A29" s="844"/>
      <c r="B29" s="844"/>
      <c r="C29" s="844"/>
      <c r="D29" s="844"/>
      <c r="E29" s="844"/>
      <c r="F29" s="844"/>
      <c r="G29" s="844"/>
      <c r="H29" s="845"/>
      <c r="I29" s="845"/>
      <c r="J29" s="845"/>
      <c r="K29" s="845"/>
      <c r="L29" s="834"/>
      <c r="M29" s="834"/>
    </row>
    <row r="30" spans="1:24">
      <c r="A30" s="834"/>
      <c r="B30" s="834"/>
      <c r="C30" s="1226" t="s">
        <v>84</v>
      </c>
      <c r="D30" s="1226"/>
      <c r="E30" s="1226"/>
      <c r="F30" s="1226"/>
      <c r="G30" s="1226"/>
      <c r="H30" s="1226"/>
      <c r="I30" s="1226"/>
      <c r="J30" s="1226"/>
      <c r="K30" s="1226"/>
      <c r="L30" s="846"/>
      <c r="M30" s="834"/>
    </row>
    <row r="31" spans="1:24">
      <c r="A31" s="834"/>
      <c r="B31" s="834"/>
      <c r="C31" s="834"/>
      <c r="D31" s="834"/>
      <c r="E31" s="834"/>
      <c r="F31" s="834"/>
      <c r="G31" s="834"/>
      <c r="H31" s="834"/>
      <c r="I31" s="834"/>
      <c r="J31" s="847"/>
      <c r="K31" s="847"/>
      <c r="L31" s="834"/>
      <c r="M31" s="834"/>
    </row>
    <row r="32" spans="1:24" s="355" customFormat="1" ht="52.8">
      <c r="A32" s="1237" t="s">
        <v>85</v>
      </c>
      <c r="B32" s="1238"/>
      <c r="C32" s="1238"/>
      <c r="D32" s="1238"/>
      <c r="E32" s="1238"/>
      <c r="F32" s="1239"/>
      <c r="G32" s="1237" t="s">
        <v>83</v>
      </c>
      <c r="H32" s="848" t="s">
        <v>693</v>
      </c>
      <c r="I32" s="848" t="s">
        <v>222</v>
      </c>
      <c r="J32" s="849" t="s">
        <v>411</v>
      </c>
      <c r="K32" s="850" t="s">
        <v>197</v>
      </c>
      <c r="L32" s="850" t="s">
        <v>484</v>
      </c>
      <c r="M32" s="834"/>
      <c r="N32" s="7"/>
      <c r="O32" s="7"/>
      <c r="P32" s="7"/>
      <c r="Q32" s="7"/>
      <c r="R32" s="7"/>
      <c r="S32" s="7"/>
      <c r="T32" s="7"/>
      <c r="U32" s="7"/>
      <c r="V32" s="7"/>
      <c r="W32" s="7"/>
      <c r="X32" s="7"/>
    </row>
    <row r="33" spans="1:24">
      <c r="A33" s="1240"/>
      <c r="B33" s="1241"/>
      <c r="C33" s="1241"/>
      <c r="D33" s="1241"/>
      <c r="E33" s="1241"/>
      <c r="F33" s="1242"/>
      <c r="G33" s="1240"/>
      <c r="H33" s="851"/>
      <c r="I33" s="851"/>
      <c r="J33" s="852"/>
      <c r="K33" s="853"/>
      <c r="L33" s="853"/>
      <c r="M33" s="834"/>
    </row>
    <row r="34" spans="1:24">
      <c r="A34" s="841" t="s">
        <v>586</v>
      </c>
      <c r="B34" s="842"/>
      <c r="C34" s="842"/>
      <c r="D34" s="842"/>
      <c r="E34" s="842"/>
      <c r="F34" s="842"/>
      <c r="G34" s="843"/>
      <c r="H34" s="854"/>
      <c r="I34" s="854"/>
      <c r="J34" s="854"/>
      <c r="K34" s="854"/>
      <c r="L34" s="855"/>
      <c r="M34" s="834"/>
    </row>
    <row r="35" spans="1:24">
      <c r="A35" s="1222" t="s">
        <v>694</v>
      </c>
      <c r="B35" s="1222"/>
      <c r="C35" s="1222"/>
      <c r="D35" s="1222"/>
      <c r="E35" s="1222"/>
      <c r="F35" s="1222"/>
      <c r="G35" s="856">
        <v>1</v>
      </c>
      <c r="H35" s="857">
        <v>82.496782496782501</v>
      </c>
      <c r="I35" s="857">
        <v>82.118380062305292</v>
      </c>
      <c r="J35" s="857">
        <v>79.591836734693871</v>
      </c>
      <c r="K35" s="857">
        <v>77.80517879161529</v>
      </c>
      <c r="L35" s="857"/>
      <c r="M35" s="834"/>
    </row>
    <row r="36" spans="1:24" s="355" customFormat="1">
      <c r="A36" s="1222" t="s">
        <v>695</v>
      </c>
      <c r="B36" s="1222"/>
      <c r="C36" s="1222"/>
      <c r="D36" s="1222"/>
      <c r="E36" s="1222"/>
      <c r="F36" s="1222"/>
      <c r="G36" s="856">
        <v>2</v>
      </c>
      <c r="H36" s="857">
        <v>15.637065637065637</v>
      </c>
      <c r="I36" s="857">
        <v>16.510903426791277</v>
      </c>
      <c r="J36" s="857">
        <v>18.614718614718615</v>
      </c>
      <c r="K36" s="857">
        <v>20.345252774352652</v>
      </c>
      <c r="L36" s="857"/>
      <c r="M36" s="834"/>
      <c r="N36" s="7"/>
      <c r="O36" s="7"/>
      <c r="P36" s="7"/>
      <c r="Q36" s="7"/>
      <c r="R36" s="7"/>
      <c r="S36" s="7"/>
      <c r="T36" s="7"/>
      <c r="U36" s="7"/>
      <c r="V36" s="7"/>
      <c r="W36" s="7"/>
      <c r="X36" s="7"/>
    </row>
    <row r="37" spans="1:24">
      <c r="A37" s="1222" t="s">
        <v>696</v>
      </c>
      <c r="B37" s="1222"/>
      <c r="C37" s="1222"/>
      <c r="D37" s="1222"/>
      <c r="E37" s="1222"/>
      <c r="F37" s="1222"/>
      <c r="G37" s="856">
        <v>3</v>
      </c>
      <c r="H37" s="857">
        <v>1.8661518661518661</v>
      </c>
      <c r="I37" s="857">
        <v>1.3707165109034267</v>
      </c>
      <c r="J37" s="857">
        <v>1.7934446505875077</v>
      </c>
      <c r="K37" s="857">
        <v>1.8495684340320593</v>
      </c>
      <c r="L37" s="857"/>
      <c r="M37" s="834"/>
    </row>
    <row r="38" spans="1:24">
      <c r="A38" s="841" t="s">
        <v>540</v>
      </c>
      <c r="B38" s="842"/>
      <c r="C38" s="842"/>
      <c r="D38" s="842"/>
      <c r="E38" s="842"/>
      <c r="F38" s="842"/>
      <c r="G38" s="843"/>
      <c r="H38" s="854"/>
      <c r="I38" s="854"/>
      <c r="J38" s="854"/>
      <c r="K38" s="854"/>
      <c r="L38" s="855"/>
      <c r="M38" s="834"/>
    </row>
    <row r="39" spans="1:24">
      <c r="A39" s="1222" t="s">
        <v>694</v>
      </c>
      <c r="B39" s="1222"/>
      <c r="C39" s="1222"/>
      <c r="D39" s="1222"/>
      <c r="E39" s="1222"/>
      <c r="F39" s="1222"/>
      <c r="G39" s="856">
        <v>1</v>
      </c>
      <c r="H39" s="857">
        <v>5.9202059202059205</v>
      </c>
      <c r="I39" s="857">
        <v>5.7943925233644862</v>
      </c>
      <c r="J39" s="857">
        <v>5.3803339517625233</v>
      </c>
      <c r="K39" s="857">
        <v>4.808877928483354</v>
      </c>
      <c r="L39" s="857"/>
      <c r="M39" s="834"/>
    </row>
    <row r="40" spans="1:24" s="355" customFormat="1">
      <c r="A40" s="1222" t="s">
        <v>695</v>
      </c>
      <c r="B40" s="1222"/>
      <c r="C40" s="1222"/>
      <c r="D40" s="1222"/>
      <c r="E40" s="1222"/>
      <c r="F40" s="1222"/>
      <c r="G40" s="856">
        <v>2</v>
      </c>
      <c r="H40" s="857">
        <v>1.287001287001287</v>
      </c>
      <c r="I40" s="857">
        <v>1.0591900311526479</v>
      </c>
      <c r="J40" s="857">
        <v>1.2987012987012987</v>
      </c>
      <c r="K40" s="857">
        <v>1.4796547472256474</v>
      </c>
      <c r="L40" s="857"/>
      <c r="M40" s="834"/>
      <c r="N40" s="7"/>
      <c r="O40" s="7"/>
      <c r="P40" s="7"/>
      <c r="Q40" s="7"/>
      <c r="R40" s="7"/>
      <c r="S40" s="7"/>
      <c r="T40" s="7"/>
      <c r="U40" s="7"/>
      <c r="V40" s="7"/>
      <c r="W40" s="7"/>
      <c r="X40" s="7"/>
    </row>
    <row r="41" spans="1:24">
      <c r="A41" s="1222" t="s">
        <v>696</v>
      </c>
      <c r="B41" s="1222"/>
      <c r="C41" s="1222"/>
      <c r="D41" s="1222"/>
      <c r="E41" s="1222"/>
      <c r="F41" s="1222"/>
      <c r="G41" s="856">
        <v>3</v>
      </c>
      <c r="H41" s="857">
        <v>0</v>
      </c>
      <c r="I41" s="857">
        <v>0</v>
      </c>
      <c r="J41" s="857">
        <v>0.12368583797155226</v>
      </c>
      <c r="K41" s="857">
        <v>0.18495684340320592</v>
      </c>
      <c r="L41" s="857"/>
      <c r="M41" s="834"/>
    </row>
    <row r="42" spans="1:24">
      <c r="A42" s="841" t="s">
        <v>539</v>
      </c>
      <c r="B42" s="842"/>
      <c r="C42" s="842"/>
      <c r="D42" s="842"/>
      <c r="E42" s="842"/>
      <c r="F42" s="842"/>
      <c r="G42" s="843"/>
      <c r="H42" s="854"/>
      <c r="I42" s="854"/>
      <c r="J42" s="854"/>
      <c r="K42" s="854"/>
      <c r="L42" s="855"/>
      <c r="M42" s="834"/>
    </row>
    <row r="43" spans="1:24">
      <c r="A43" s="1222" t="s">
        <v>694</v>
      </c>
      <c r="B43" s="1222"/>
      <c r="C43" s="1222"/>
      <c r="D43" s="1222"/>
      <c r="E43" s="1222"/>
      <c r="F43" s="1222"/>
      <c r="G43" s="856">
        <v>1</v>
      </c>
      <c r="H43" s="857">
        <v>5.5984555984555984</v>
      </c>
      <c r="I43" s="857">
        <v>5.4828660436137069</v>
      </c>
      <c r="J43" s="857">
        <v>4.9474335188620904</v>
      </c>
      <c r="K43" s="857">
        <v>4.9938347718865597</v>
      </c>
      <c r="L43" s="857"/>
      <c r="M43" s="834"/>
    </row>
    <row r="44" spans="1:24" s="355" customFormat="1">
      <c r="A44" s="1222" t="s">
        <v>695</v>
      </c>
      <c r="B44" s="1222"/>
      <c r="C44" s="1222"/>
      <c r="D44" s="1222"/>
      <c r="E44" s="1222"/>
      <c r="F44" s="1222"/>
      <c r="G44" s="856">
        <v>2</v>
      </c>
      <c r="H44" s="857">
        <v>0.38610038610038611</v>
      </c>
      <c r="I44" s="857">
        <v>0.49844236760124611</v>
      </c>
      <c r="J44" s="857">
        <v>1.0513296227581941</v>
      </c>
      <c r="K44" s="857">
        <v>0.92478421701602964</v>
      </c>
      <c r="L44" s="857"/>
      <c r="M44" s="834"/>
      <c r="N44" s="7"/>
      <c r="O44" s="7"/>
      <c r="P44" s="7"/>
      <c r="Q44" s="7"/>
      <c r="R44" s="7"/>
      <c r="S44" s="7"/>
      <c r="T44" s="7"/>
      <c r="U44" s="7"/>
      <c r="V44" s="7"/>
      <c r="W44" s="7"/>
      <c r="X44" s="7"/>
    </row>
    <row r="45" spans="1:24">
      <c r="A45" s="1222" t="s">
        <v>696</v>
      </c>
      <c r="B45" s="1222"/>
      <c r="C45" s="1222"/>
      <c r="D45" s="1222"/>
      <c r="E45" s="1222"/>
      <c r="F45" s="1222"/>
      <c r="G45" s="856">
        <v>3</v>
      </c>
      <c r="H45" s="857">
        <v>0</v>
      </c>
      <c r="I45" s="857">
        <v>0.12461059190031153</v>
      </c>
      <c r="J45" s="857">
        <v>0</v>
      </c>
      <c r="K45" s="857">
        <v>0</v>
      </c>
      <c r="L45" s="857"/>
      <c r="M45" s="834"/>
    </row>
    <row r="46" spans="1:24">
      <c r="A46" s="841" t="s">
        <v>529</v>
      </c>
      <c r="B46" s="842"/>
      <c r="C46" s="842"/>
      <c r="D46" s="842"/>
      <c r="E46" s="842"/>
      <c r="F46" s="842"/>
      <c r="G46" s="843"/>
      <c r="H46" s="854"/>
      <c r="I46" s="854"/>
      <c r="J46" s="854"/>
      <c r="K46" s="854"/>
      <c r="L46" s="855"/>
      <c r="M46" s="834"/>
    </row>
    <row r="47" spans="1:24">
      <c r="A47" s="1222" t="s">
        <v>694</v>
      </c>
      <c r="B47" s="1222"/>
      <c r="C47" s="1222"/>
      <c r="D47" s="1222"/>
      <c r="E47" s="1222"/>
      <c r="F47" s="1222"/>
      <c r="G47" s="856">
        <v>1</v>
      </c>
      <c r="H47" s="857">
        <v>24.839124839124839</v>
      </c>
      <c r="I47" s="857">
        <v>24.922118380062305</v>
      </c>
      <c r="J47" s="857">
        <v>22.510822510822511</v>
      </c>
      <c r="K47" s="857">
        <v>21.824907521578297</v>
      </c>
      <c r="L47" s="857"/>
      <c r="M47" s="834"/>
    </row>
    <row r="48" spans="1:24" s="355" customFormat="1">
      <c r="A48" s="1222" t="s">
        <v>695</v>
      </c>
      <c r="B48" s="1222"/>
      <c r="C48" s="1222"/>
      <c r="D48" s="1222"/>
      <c r="E48" s="1222"/>
      <c r="F48" s="1222"/>
      <c r="G48" s="856">
        <v>2</v>
      </c>
      <c r="H48" s="857">
        <v>3.8610038610038608</v>
      </c>
      <c r="I48" s="857">
        <v>3.6137071651090342</v>
      </c>
      <c r="J48" s="857">
        <v>5.8132343846629562</v>
      </c>
      <c r="K48" s="857">
        <v>6.6584463625154129</v>
      </c>
      <c r="L48" s="857"/>
      <c r="M48" s="834"/>
      <c r="N48" s="7"/>
      <c r="O48" s="7"/>
      <c r="P48" s="7"/>
      <c r="Q48" s="7"/>
      <c r="R48" s="7"/>
      <c r="S48" s="7"/>
      <c r="T48" s="7"/>
      <c r="U48" s="7"/>
      <c r="V48" s="7"/>
      <c r="W48" s="7"/>
      <c r="X48" s="7"/>
    </row>
    <row r="49" spans="1:24">
      <c r="A49" s="1222" t="s">
        <v>696</v>
      </c>
      <c r="B49" s="1222"/>
      <c r="C49" s="1222"/>
      <c r="D49" s="1222"/>
      <c r="E49" s="1222"/>
      <c r="F49" s="1222"/>
      <c r="G49" s="856">
        <v>3</v>
      </c>
      <c r="H49" s="857">
        <v>0.70785070785070781</v>
      </c>
      <c r="I49" s="857">
        <v>0.56074766355140182</v>
      </c>
      <c r="J49" s="857">
        <v>0.37105751391465674</v>
      </c>
      <c r="K49" s="857">
        <v>0.61652281134401976</v>
      </c>
      <c r="L49" s="857"/>
      <c r="M49" s="834"/>
    </row>
    <row r="50" spans="1:24">
      <c r="A50" s="841" t="s">
        <v>583</v>
      </c>
      <c r="B50" s="842"/>
      <c r="C50" s="842"/>
      <c r="D50" s="842"/>
      <c r="E50" s="842"/>
      <c r="F50" s="842"/>
      <c r="G50" s="843"/>
      <c r="H50" s="854"/>
      <c r="I50" s="854"/>
      <c r="J50" s="854"/>
      <c r="K50" s="854"/>
      <c r="L50" s="855"/>
      <c r="M50" s="834"/>
    </row>
    <row r="51" spans="1:24">
      <c r="A51" s="1222" t="s">
        <v>694</v>
      </c>
      <c r="B51" s="1222"/>
      <c r="C51" s="1222"/>
      <c r="D51" s="1222"/>
      <c r="E51" s="1222"/>
      <c r="F51" s="1222"/>
      <c r="G51" s="856">
        <v>1</v>
      </c>
      <c r="H51" s="857">
        <v>3.2175032175032174</v>
      </c>
      <c r="I51" s="857">
        <v>2.7414330218068534</v>
      </c>
      <c r="J51" s="857">
        <v>3.4632034632034632</v>
      </c>
      <c r="K51" s="857">
        <v>3.6991368680641186</v>
      </c>
      <c r="L51" s="857"/>
      <c r="M51" s="834"/>
    </row>
    <row r="52" spans="1:24" s="355" customFormat="1">
      <c r="A52" s="1222" t="s">
        <v>695</v>
      </c>
      <c r="B52" s="1222"/>
      <c r="C52" s="1222"/>
      <c r="D52" s="1222"/>
      <c r="E52" s="1222"/>
      <c r="F52" s="1222"/>
      <c r="G52" s="856">
        <v>2</v>
      </c>
      <c r="H52" s="857">
        <v>1.9305019305019304</v>
      </c>
      <c r="I52" s="857">
        <v>2.1806853582554515</v>
      </c>
      <c r="J52" s="857">
        <v>1.2987012987012987</v>
      </c>
      <c r="K52" s="857">
        <v>1.1713933415536375</v>
      </c>
      <c r="L52" s="857"/>
      <c r="M52" s="834"/>
      <c r="N52" s="7"/>
      <c r="O52" s="7"/>
      <c r="P52" s="7"/>
      <c r="Q52" s="7"/>
      <c r="R52" s="7"/>
      <c r="S52" s="7"/>
      <c r="T52" s="7"/>
      <c r="U52" s="7"/>
      <c r="V52" s="7"/>
      <c r="W52" s="7"/>
      <c r="X52" s="7"/>
    </row>
    <row r="53" spans="1:24">
      <c r="A53" s="1222" t="s">
        <v>696</v>
      </c>
      <c r="B53" s="1222"/>
      <c r="C53" s="1222"/>
      <c r="D53" s="1222"/>
      <c r="E53" s="1222"/>
      <c r="F53" s="1222"/>
      <c r="G53" s="856">
        <v>3</v>
      </c>
      <c r="H53" s="857">
        <v>0</v>
      </c>
      <c r="I53" s="857">
        <v>6.2305295950155763E-2</v>
      </c>
      <c r="J53" s="857">
        <v>0.12368583797155226</v>
      </c>
      <c r="K53" s="857">
        <v>0</v>
      </c>
      <c r="L53" s="857"/>
      <c r="M53" s="834"/>
    </row>
    <row r="54" spans="1:24">
      <c r="A54" s="841" t="s">
        <v>541</v>
      </c>
      <c r="B54" s="842"/>
      <c r="C54" s="842"/>
      <c r="D54" s="842"/>
      <c r="E54" s="842"/>
      <c r="F54" s="842"/>
      <c r="G54" s="843"/>
      <c r="H54" s="854"/>
      <c r="I54" s="854"/>
      <c r="J54" s="854"/>
      <c r="K54" s="854"/>
      <c r="L54" s="855"/>
      <c r="M54" s="834"/>
    </row>
    <row r="55" spans="1:24">
      <c r="A55" s="1222" t="s">
        <v>694</v>
      </c>
      <c r="B55" s="1222"/>
      <c r="C55" s="1222"/>
      <c r="D55" s="1222"/>
      <c r="E55" s="1222"/>
      <c r="F55" s="1222"/>
      <c r="G55" s="856">
        <v>1</v>
      </c>
      <c r="H55" s="857">
        <v>11.969111969111969</v>
      </c>
      <c r="I55" s="857">
        <v>11.588785046728972</v>
      </c>
      <c r="J55" s="857">
        <v>11.440940012368584</v>
      </c>
      <c r="K55" s="857">
        <v>10.049321824907521</v>
      </c>
      <c r="L55" s="857"/>
      <c r="M55" s="834"/>
    </row>
    <row r="56" spans="1:24">
      <c r="A56" s="1222" t="s">
        <v>695</v>
      </c>
      <c r="B56" s="1222"/>
      <c r="C56" s="1222"/>
      <c r="D56" s="1222"/>
      <c r="E56" s="1222"/>
      <c r="F56" s="1222"/>
      <c r="G56" s="856">
        <v>2</v>
      </c>
      <c r="H56" s="857">
        <v>2.7027027027027026</v>
      </c>
      <c r="I56" s="857">
        <v>2.8037383177570092</v>
      </c>
      <c r="J56" s="857">
        <v>2.968460111317254</v>
      </c>
      <c r="K56" s="857">
        <v>3.3292231812577064</v>
      </c>
      <c r="L56" s="857"/>
      <c r="M56" s="834"/>
    </row>
    <row r="57" spans="1:24">
      <c r="A57" s="1222" t="s">
        <v>696</v>
      </c>
      <c r="B57" s="1222"/>
      <c r="C57" s="1222"/>
      <c r="D57" s="1222"/>
      <c r="E57" s="1222"/>
      <c r="F57" s="1222"/>
      <c r="G57" s="856">
        <v>3</v>
      </c>
      <c r="H57" s="857">
        <v>0.2574002574002574</v>
      </c>
      <c r="I57" s="857">
        <v>6.2305295950155763E-2</v>
      </c>
      <c r="J57" s="857">
        <v>0.30921459492888065</v>
      </c>
      <c r="K57" s="857">
        <v>0.18495684340320592</v>
      </c>
      <c r="L57" s="857"/>
      <c r="M57" s="834"/>
    </row>
    <row r="58" spans="1:24">
      <c r="A58" s="841" t="s">
        <v>95</v>
      </c>
      <c r="B58" s="842"/>
      <c r="C58" s="842"/>
      <c r="D58" s="842"/>
      <c r="E58" s="842"/>
      <c r="F58" s="842"/>
      <c r="G58" s="843"/>
      <c r="H58" s="854"/>
      <c r="I58" s="854"/>
      <c r="J58" s="854"/>
      <c r="K58" s="854"/>
      <c r="L58" s="855"/>
      <c r="M58" s="834"/>
    </row>
    <row r="59" spans="1:24">
      <c r="A59" s="1222" t="s">
        <v>694</v>
      </c>
      <c r="B59" s="1222"/>
      <c r="C59" s="1222"/>
      <c r="D59" s="1222"/>
      <c r="E59" s="1222"/>
      <c r="F59" s="1222"/>
      <c r="G59" s="856">
        <v>1</v>
      </c>
      <c r="H59" s="857">
        <v>15.250965250965251</v>
      </c>
      <c r="I59" s="857">
        <v>15.638629283489097</v>
      </c>
      <c r="J59" s="857">
        <v>15.646258503401361</v>
      </c>
      <c r="K59" s="857">
        <v>16.337854500616523</v>
      </c>
      <c r="L59" s="857"/>
      <c r="M59" s="834"/>
    </row>
    <row r="60" spans="1:24">
      <c r="A60" s="1222" t="s">
        <v>695</v>
      </c>
      <c r="B60" s="1222"/>
      <c r="C60" s="1222"/>
      <c r="D60" s="1222"/>
      <c r="E60" s="1222"/>
      <c r="F60" s="1222"/>
      <c r="G60" s="856">
        <v>2</v>
      </c>
      <c r="H60" s="857">
        <v>1.8018018018018018</v>
      </c>
      <c r="I60" s="857">
        <v>2.2429906542056073</v>
      </c>
      <c r="J60" s="857">
        <v>2.350030921459493</v>
      </c>
      <c r="K60" s="857">
        <v>2.0345252774352649</v>
      </c>
      <c r="L60" s="857"/>
      <c r="M60" s="834"/>
    </row>
    <row r="61" spans="1:24">
      <c r="A61" s="1222" t="s">
        <v>696</v>
      </c>
      <c r="B61" s="1222"/>
      <c r="C61" s="1222"/>
      <c r="D61" s="1222"/>
      <c r="E61" s="1222"/>
      <c r="F61" s="1222"/>
      <c r="G61" s="856">
        <v>3</v>
      </c>
      <c r="H61" s="857">
        <v>0.19305019305019305</v>
      </c>
      <c r="I61" s="857">
        <v>0.12461059190031153</v>
      </c>
      <c r="J61" s="857">
        <v>0.24737167594310452</v>
      </c>
      <c r="K61" s="857">
        <v>0.36991368680641185</v>
      </c>
      <c r="L61" s="857"/>
      <c r="M61" s="834"/>
    </row>
    <row r="62" spans="1:24">
      <c r="A62" s="841" t="s">
        <v>543</v>
      </c>
      <c r="B62" s="842"/>
      <c r="C62" s="842"/>
      <c r="D62" s="842"/>
      <c r="E62" s="842"/>
      <c r="F62" s="842"/>
      <c r="G62" s="843"/>
      <c r="H62" s="854"/>
      <c r="I62" s="854"/>
      <c r="J62" s="854"/>
      <c r="K62" s="854"/>
      <c r="L62" s="855"/>
      <c r="M62" s="834"/>
    </row>
    <row r="63" spans="1:24">
      <c r="A63" s="1222" t="s">
        <v>694</v>
      </c>
      <c r="B63" s="1222"/>
      <c r="C63" s="1222"/>
      <c r="D63" s="1222"/>
      <c r="E63" s="1222"/>
      <c r="F63" s="1222"/>
      <c r="G63" s="856">
        <v>1</v>
      </c>
      <c r="H63" s="857">
        <v>1.7374517374517375</v>
      </c>
      <c r="I63" s="857">
        <v>1.9314641744548287</v>
      </c>
      <c r="J63" s="857">
        <v>1.9171304885590599</v>
      </c>
      <c r="K63" s="857">
        <v>1.9112207151664611</v>
      </c>
      <c r="L63" s="857"/>
      <c r="M63" s="834"/>
    </row>
    <row r="64" spans="1:24">
      <c r="A64" s="1222" t="s">
        <v>695</v>
      </c>
      <c r="B64" s="1222"/>
      <c r="C64" s="1222"/>
      <c r="D64" s="1222"/>
      <c r="E64" s="1222"/>
      <c r="F64" s="1222"/>
      <c r="G64" s="856">
        <v>2</v>
      </c>
      <c r="H64" s="857">
        <v>0.45045045045045046</v>
      </c>
      <c r="I64" s="857">
        <v>0.43613707165109034</v>
      </c>
      <c r="J64" s="857">
        <v>0.4329004329004329</v>
      </c>
      <c r="K64" s="857">
        <v>0.55487053020961774</v>
      </c>
      <c r="L64" s="857"/>
      <c r="M64" s="834"/>
    </row>
    <row r="65" spans="1:13">
      <c r="A65" s="1222" t="s">
        <v>696</v>
      </c>
      <c r="B65" s="1222"/>
      <c r="C65" s="1222"/>
      <c r="D65" s="1222"/>
      <c r="E65" s="1222"/>
      <c r="F65" s="1222"/>
      <c r="G65" s="856">
        <v>3</v>
      </c>
      <c r="H65" s="857">
        <v>6.4350064350064351E-2</v>
      </c>
      <c r="I65" s="857">
        <v>0</v>
      </c>
      <c r="J65" s="857">
        <v>0</v>
      </c>
      <c r="K65" s="857">
        <v>0</v>
      </c>
      <c r="L65" s="857"/>
      <c r="M65" s="834"/>
    </row>
    <row r="66" spans="1:13">
      <c r="A66" s="841" t="s">
        <v>544</v>
      </c>
      <c r="B66" s="842"/>
      <c r="C66" s="842"/>
      <c r="D66" s="842"/>
      <c r="E66" s="842"/>
      <c r="F66" s="842"/>
      <c r="G66" s="843"/>
      <c r="H66" s="854"/>
      <c r="I66" s="854"/>
      <c r="J66" s="854"/>
      <c r="K66" s="854"/>
      <c r="L66" s="855"/>
      <c r="M66" s="834"/>
    </row>
    <row r="67" spans="1:13">
      <c r="A67" s="1222" t="s">
        <v>694</v>
      </c>
      <c r="B67" s="1222"/>
      <c r="C67" s="1222"/>
      <c r="D67" s="1222"/>
      <c r="E67" s="1222"/>
      <c r="F67" s="1222"/>
      <c r="G67" s="856">
        <v>1</v>
      </c>
      <c r="H67" s="857">
        <v>7.2715572715572714</v>
      </c>
      <c r="I67" s="857">
        <v>7.0404984423676016</v>
      </c>
      <c r="J67" s="857">
        <v>7.1119356833642549</v>
      </c>
      <c r="K67" s="857">
        <v>7.028360049321825</v>
      </c>
      <c r="L67" s="857"/>
      <c r="M67" s="834"/>
    </row>
    <row r="68" spans="1:13">
      <c r="A68" s="1222" t="s">
        <v>695</v>
      </c>
      <c r="B68" s="1222"/>
      <c r="C68" s="1222"/>
      <c r="D68" s="1222"/>
      <c r="E68" s="1222"/>
      <c r="F68" s="1222"/>
      <c r="G68" s="856">
        <v>2</v>
      </c>
      <c r="H68" s="857">
        <v>1.6087516087516087</v>
      </c>
      <c r="I68" s="857">
        <v>1.8691588785046729</v>
      </c>
      <c r="J68" s="857">
        <v>1.7316017316017316</v>
      </c>
      <c r="K68" s="857">
        <v>2.0961775585696669</v>
      </c>
      <c r="L68" s="857"/>
      <c r="M68" s="834"/>
    </row>
    <row r="69" spans="1:13">
      <c r="A69" s="1222" t="s">
        <v>696</v>
      </c>
      <c r="B69" s="1222"/>
      <c r="C69" s="1222"/>
      <c r="D69" s="1222"/>
      <c r="E69" s="1222"/>
      <c r="F69" s="1222"/>
      <c r="G69" s="856">
        <v>3</v>
      </c>
      <c r="H69" s="857">
        <v>0.32175032175032175</v>
      </c>
      <c r="I69" s="857">
        <v>0.12461059190031153</v>
      </c>
      <c r="J69" s="857">
        <v>0.12368583797155226</v>
      </c>
      <c r="K69" s="857">
        <v>6.1652281134401972E-2</v>
      </c>
      <c r="L69" s="857"/>
      <c r="M69" s="834"/>
    </row>
    <row r="70" spans="1:13">
      <c r="A70" s="841" t="s">
        <v>545</v>
      </c>
      <c r="B70" s="842"/>
      <c r="C70" s="842"/>
      <c r="D70" s="842"/>
      <c r="E70" s="842"/>
      <c r="F70" s="842"/>
      <c r="G70" s="843"/>
      <c r="H70" s="854"/>
      <c r="I70" s="854"/>
      <c r="J70" s="854"/>
      <c r="K70" s="854"/>
      <c r="L70" s="855"/>
      <c r="M70" s="834"/>
    </row>
    <row r="71" spans="1:13">
      <c r="A71" s="1222" t="s">
        <v>694</v>
      </c>
      <c r="B71" s="1222"/>
      <c r="C71" s="1222"/>
      <c r="D71" s="1222"/>
      <c r="E71" s="1222"/>
      <c r="F71" s="1222"/>
      <c r="G71" s="856">
        <v>1</v>
      </c>
      <c r="H71" s="857">
        <v>6.4350064350064349</v>
      </c>
      <c r="I71" s="857">
        <v>6.6043613707165107</v>
      </c>
      <c r="J71" s="857">
        <v>6.3079777365491649</v>
      </c>
      <c r="K71" s="857">
        <v>6.4734895191122073</v>
      </c>
      <c r="L71" s="857"/>
      <c r="M71" s="834"/>
    </row>
    <row r="72" spans="1:13">
      <c r="A72" s="1222" t="s">
        <v>695</v>
      </c>
      <c r="B72" s="1222"/>
      <c r="C72" s="1222"/>
      <c r="D72" s="1222"/>
      <c r="E72" s="1222"/>
      <c r="F72" s="1222"/>
      <c r="G72" s="856">
        <v>2</v>
      </c>
      <c r="H72" s="857">
        <v>1.4800514800514801</v>
      </c>
      <c r="I72" s="857">
        <v>1.6199376947040498</v>
      </c>
      <c r="J72" s="857">
        <v>1.484230055658627</v>
      </c>
      <c r="K72" s="857">
        <v>1.8495684340320593</v>
      </c>
      <c r="L72" s="857"/>
      <c r="M72" s="834"/>
    </row>
    <row r="73" spans="1:13">
      <c r="A73" s="1222" t="s">
        <v>696</v>
      </c>
      <c r="B73" s="1222"/>
      <c r="C73" s="1222"/>
      <c r="D73" s="1222"/>
      <c r="E73" s="1222"/>
      <c r="F73" s="1222"/>
      <c r="G73" s="856">
        <v>3</v>
      </c>
      <c r="H73" s="857">
        <v>0.2574002574002574</v>
      </c>
      <c r="I73" s="857">
        <v>0.24922118380062305</v>
      </c>
      <c r="J73" s="857">
        <v>0.37105751391465674</v>
      </c>
      <c r="K73" s="857">
        <v>0.24660912453760789</v>
      </c>
      <c r="L73" s="857"/>
      <c r="M73" s="834"/>
    </row>
    <row r="74" spans="1:13">
      <c r="A74" s="841" t="s">
        <v>582</v>
      </c>
      <c r="B74" s="842"/>
      <c r="C74" s="842"/>
      <c r="D74" s="842"/>
      <c r="E74" s="842"/>
      <c r="F74" s="842"/>
      <c r="G74" s="843"/>
      <c r="H74" s="854"/>
      <c r="I74" s="854"/>
      <c r="J74" s="854"/>
      <c r="K74" s="854"/>
      <c r="L74" s="855"/>
      <c r="M74" s="834"/>
    </row>
    <row r="75" spans="1:13">
      <c r="A75" s="1222" t="s">
        <v>694</v>
      </c>
      <c r="B75" s="1222"/>
      <c r="C75" s="1222"/>
      <c r="D75" s="1222"/>
      <c r="E75" s="1222"/>
      <c r="F75" s="1222"/>
      <c r="G75" s="856">
        <v>1</v>
      </c>
      <c r="H75" s="857">
        <v>0.1287001287001287</v>
      </c>
      <c r="I75" s="857">
        <v>0.12461059190031153</v>
      </c>
      <c r="J75" s="857">
        <v>0.18552875695732837</v>
      </c>
      <c r="K75" s="857">
        <v>0.12330456226880394</v>
      </c>
      <c r="L75" s="857"/>
      <c r="M75" s="834"/>
    </row>
    <row r="76" spans="1:13">
      <c r="A76" s="1222" t="s">
        <v>695</v>
      </c>
      <c r="B76" s="1222"/>
      <c r="C76" s="1222"/>
      <c r="D76" s="1222"/>
      <c r="E76" s="1222"/>
      <c r="F76" s="1222"/>
      <c r="G76" s="856">
        <v>2</v>
      </c>
      <c r="H76" s="857">
        <v>0</v>
      </c>
      <c r="I76" s="857">
        <v>0</v>
      </c>
      <c r="J76" s="857">
        <v>0</v>
      </c>
      <c r="K76" s="857">
        <v>0</v>
      </c>
      <c r="L76" s="857"/>
      <c r="M76" s="834"/>
    </row>
    <row r="77" spans="1:13">
      <c r="A77" s="1222" t="s">
        <v>696</v>
      </c>
      <c r="B77" s="1222"/>
      <c r="C77" s="1222"/>
      <c r="D77" s="1222"/>
      <c r="E77" s="1222"/>
      <c r="F77" s="1222"/>
      <c r="G77" s="856">
        <v>3</v>
      </c>
      <c r="H77" s="857">
        <v>6.4350064350064351E-2</v>
      </c>
      <c r="I77" s="857">
        <v>6.2305295950155763E-2</v>
      </c>
      <c r="J77" s="857">
        <v>6.1842918985776131E-2</v>
      </c>
      <c r="K77" s="857">
        <v>6.1652281134401972E-2</v>
      </c>
      <c r="L77" s="857"/>
      <c r="M77" s="834"/>
    </row>
    <row r="78" spans="1:13">
      <c r="A78" s="841" t="s">
        <v>232</v>
      </c>
      <c r="B78" s="842"/>
      <c r="C78" s="842"/>
      <c r="D78" s="842"/>
      <c r="E78" s="842"/>
      <c r="F78" s="842"/>
      <c r="G78" s="843"/>
      <c r="H78" s="854"/>
      <c r="I78" s="854"/>
      <c r="J78" s="854"/>
      <c r="K78" s="854"/>
      <c r="L78" s="855"/>
      <c r="M78" s="834"/>
    </row>
    <row r="79" spans="1:13">
      <c r="A79" s="1222" t="s">
        <v>694</v>
      </c>
      <c r="B79" s="1222"/>
      <c r="C79" s="1222"/>
      <c r="D79" s="1222"/>
      <c r="E79" s="1222"/>
      <c r="F79" s="1222"/>
      <c r="G79" s="856">
        <v>1</v>
      </c>
      <c r="H79" s="857">
        <v>0.1287001287001287</v>
      </c>
      <c r="I79" s="857">
        <v>0.24922118380062305</v>
      </c>
      <c r="J79" s="857">
        <v>0.68027210884353739</v>
      </c>
      <c r="K79" s="857">
        <v>0.55487053020961774</v>
      </c>
      <c r="L79" s="857"/>
      <c r="M79" s="834"/>
    </row>
    <row r="80" spans="1:13">
      <c r="A80" s="1222" t="s">
        <v>695</v>
      </c>
      <c r="B80" s="1222"/>
      <c r="C80" s="1222"/>
      <c r="D80" s="1222"/>
      <c r="E80" s="1222"/>
      <c r="F80" s="1222"/>
      <c r="G80" s="856">
        <v>2</v>
      </c>
      <c r="H80" s="857">
        <v>0.1287001287001287</v>
      </c>
      <c r="I80" s="857">
        <v>0.18691588785046728</v>
      </c>
      <c r="J80" s="857">
        <v>0.18552875695732837</v>
      </c>
      <c r="K80" s="857">
        <v>0.24660912453760789</v>
      </c>
      <c r="L80" s="857"/>
      <c r="M80" s="834"/>
    </row>
    <row r="81" spans="1:13">
      <c r="A81" s="1222" t="s">
        <v>696</v>
      </c>
      <c r="B81" s="1222"/>
      <c r="C81" s="1222"/>
      <c r="D81" s="1222"/>
      <c r="E81" s="1222"/>
      <c r="F81" s="1222"/>
      <c r="G81" s="856">
        <v>3</v>
      </c>
      <c r="H81" s="857">
        <v>0</v>
      </c>
      <c r="I81" s="857">
        <v>0</v>
      </c>
      <c r="J81" s="857">
        <v>6.1842918985776131E-2</v>
      </c>
      <c r="K81" s="857">
        <v>0.12330456226880394</v>
      </c>
      <c r="L81" s="857"/>
      <c r="M81" s="834"/>
    </row>
    <row r="82" spans="1:13">
      <c r="A82" s="838"/>
      <c r="B82" s="839"/>
      <c r="C82" s="839"/>
      <c r="D82" s="839"/>
      <c r="E82" s="839"/>
      <c r="F82" s="840"/>
      <c r="G82" s="858"/>
      <c r="H82" s="859"/>
      <c r="I82" s="859"/>
      <c r="J82" s="859"/>
      <c r="K82" s="859"/>
      <c r="L82" s="859"/>
      <c r="M82" s="834"/>
    </row>
    <row r="83" spans="1:13">
      <c r="A83" s="1244" t="s">
        <v>86</v>
      </c>
      <c r="B83" s="1245"/>
      <c r="C83" s="1245"/>
      <c r="D83" s="1245"/>
      <c r="E83" s="1245"/>
      <c r="F83" s="1246"/>
      <c r="G83" s="860"/>
      <c r="H83" s="861"/>
      <c r="I83" s="861"/>
      <c r="J83" s="861"/>
      <c r="K83" s="861"/>
      <c r="L83" s="861"/>
      <c r="M83" s="834"/>
    </row>
    <row r="84" spans="1:13">
      <c r="A84" s="1247" t="s">
        <v>694</v>
      </c>
      <c r="B84" s="1247"/>
      <c r="C84" s="1247"/>
      <c r="D84" s="1247"/>
      <c r="E84" s="1247"/>
      <c r="F84" s="1247"/>
      <c r="G84" s="862">
        <v>1</v>
      </c>
      <c r="H84" s="863">
        <v>82.496782496782501</v>
      </c>
      <c r="I84" s="863">
        <v>82.118380062305292</v>
      </c>
      <c r="J84" s="863">
        <v>79.591836734693871</v>
      </c>
      <c r="K84" s="863">
        <v>77.80517879161529</v>
      </c>
      <c r="L84" s="863"/>
      <c r="M84" s="834"/>
    </row>
    <row r="85" spans="1:13">
      <c r="A85" s="1247" t="s">
        <v>695</v>
      </c>
      <c r="B85" s="1247"/>
      <c r="C85" s="1247"/>
      <c r="D85" s="1247"/>
      <c r="E85" s="1247"/>
      <c r="F85" s="1247"/>
      <c r="G85" s="862">
        <v>2</v>
      </c>
      <c r="H85" s="863">
        <v>15.637065637065637</v>
      </c>
      <c r="I85" s="863">
        <v>16.510903426791277</v>
      </c>
      <c r="J85" s="863">
        <v>18.614718614718615</v>
      </c>
      <c r="K85" s="863">
        <v>20.345252774352652</v>
      </c>
      <c r="L85" s="863"/>
      <c r="M85" s="834"/>
    </row>
    <row r="86" spans="1:13">
      <c r="A86" s="1247" t="s">
        <v>696</v>
      </c>
      <c r="B86" s="1247"/>
      <c r="C86" s="1247"/>
      <c r="D86" s="1247"/>
      <c r="E86" s="1247"/>
      <c r="F86" s="1247"/>
      <c r="G86" s="862">
        <v>3</v>
      </c>
      <c r="H86" s="863">
        <v>1.8661518661518661</v>
      </c>
      <c r="I86" s="863">
        <v>1.3707165109034267</v>
      </c>
      <c r="J86" s="863">
        <v>1.7934446505875077</v>
      </c>
      <c r="K86" s="863">
        <v>1.8495684340320593</v>
      </c>
      <c r="L86" s="863"/>
      <c r="M86" s="834"/>
    </row>
    <row r="87" spans="1:13">
      <c r="A87" s="1243" t="s">
        <v>87</v>
      </c>
      <c r="B87" s="1243"/>
      <c r="C87" s="1243"/>
      <c r="D87" s="1243"/>
      <c r="E87" s="1243"/>
      <c r="F87" s="1243"/>
      <c r="G87" s="864"/>
      <c r="H87" s="865"/>
      <c r="I87" s="865"/>
      <c r="J87" s="865"/>
      <c r="K87" s="865"/>
      <c r="L87" s="865"/>
      <c r="M87" s="834"/>
    </row>
    <row r="88" spans="1:13">
      <c r="A88" s="1243"/>
      <c r="B88" s="1243"/>
      <c r="C88" s="1243"/>
      <c r="D88" s="1243"/>
      <c r="E88" s="1243"/>
      <c r="F88" s="1243"/>
      <c r="G88" s="862"/>
      <c r="H88" s="865">
        <v>100</v>
      </c>
      <c r="I88" s="865">
        <v>100</v>
      </c>
      <c r="J88" s="865">
        <v>100</v>
      </c>
      <c r="K88" s="865">
        <v>100</v>
      </c>
      <c r="L88" s="865"/>
      <c r="M88" s="834"/>
    </row>
  </sheetData>
  <mergeCells count="82">
    <mergeCell ref="A3:F3"/>
    <mergeCell ref="G3:K3"/>
    <mergeCell ref="A19:K19"/>
    <mergeCell ref="A13:K13"/>
    <mergeCell ref="A14:K14"/>
    <mergeCell ref="A15:K15"/>
    <mergeCell ref="K1:L1"/>
    <mergeCell ref="A6:F6"/>
    <mergeCell ref="G6:K6"/>
    <mergeCell ref="A7:K7"/>
    <mergeCell ref="A5:F5"/>
    <mergeCell ref="G5:K5"/>
    <mergeCell ref="H24:K24"/>
    <mergeCell ref="H25:K25"/>
    <mergeCell ref="A27:G27"/>
    <mergeCell ref="H27:K27"/>
    <mergeCell ref="A18:K18"/>
    <mergeCell ref="G4:K4"/>
    <mergeCell ref="A22:K22"/>
    <mergeCell ref="A4:F4"/>
    <mergeCell ref="A20:K20"/>
    <mergeCell ref="A21:K21"/>
    <mergeCell ref="A23:G23"/>
    <mergeCell ref="A32:F33"/>
    <mergeCell ref="G32:G33"/>
    <mergeCell ref="A26:G26"/>
    <mergeCell ref="A88:F88"/>
    <mergeCell ref="A87:F87"/>
    <mergeCell ref="A83:F83"/>
    <mergeCell ref="A86:F86"/>
    <mergeCell ref="A85:F85"/>
    <mergeCell ref="A84:F84"/>
    <mergeCell ref="A60:F60"/>
    <mergeCell ref="A61:F61"/>
    <mergeCell ref="A63:F63"/>
    <mergeCell ref="A17:K17"/>
    <mergeCell ref="H26:K26"/>
    <mergeCell ref="A28:G28"/>
    <mergeCell ref="H28:K28"/>
    <mergeCell ref="A25:G25"/>
    <mergeCell ref="A24:G24"/>
    <mergeCell ref="H23:K23"/>
    <mergeCell ref="A69:F69"/>
    <mergeCell ref="A71:F71"/>
    <mergeCell ref="A72:F72"/>
    <mergeCell ref="A73:F73"/>
    <mergeCell ref="A64:F64"/>
    <mergeCell ref="A65:F65"/>
    <mergeCell ref="A67:F67"/>
    <mergeCell ref="A68:F68"/>
    <mergeCell ref="A80:F80"/>
    <mergeCell ref="A81:F81"/>
    <mergeCell ref="A75:F75"/>
    <mergeCell ref="A76:F76"/>
    <mergeCell ref="A77:F77"/>
    <mergeCell ref="A79:F79"/>
    <mergeCell ref="A8:K8"/>
    <mergeCell ref="A35:F35"/>
    <mergeCell ref="A36:F36"/>
    <mergeCell ref="A37:F37"/>
    <mergeCell ref="A9:K9"/>
    <mergeCell ref="A10:K10"/>
    <mergeCell ref="A11:K11"/>
    <mergeCell ref="A12:K12"/>
    <mergeCell ref="A16:K16"/>
    <mergeCell ref="C30:K30"/>
    <mergeCell ref="A44:F44"/>
    <mergeCell ref="A45:F45"/>
    <mergeCell ref="A47:F47"/>
    <mergeCell ref="A48:F48"/>
    <mergeCell ref="A39:F39"/>
    <mergeCell ref="A40:F40"/>
    <mergeCell ref="A41:F41"/>
    <mergeCell ref="A43:F43"/>
    <mergeCell ref="A59:F59"/>
    <mergeCell ref="A55:F55"/>
    <mergeCell ref="A56:F56"/>
    <mergeCell ref="A57:F57"/>
    <mergeCell ref="A49:F49"/>
    <mergeCell ref="A51:F51"/>
    <mergeCell ref="A52:F52"/>
    <mergeCell ref="A53:F53"/>
  </mergeCells>
  <phoneticPr fontId="46" type="noConversion"/>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0"/>
  <sheetViews>
    <sheetView topLeftCell="A34" workbookViewId="0">
      <selection activeCell="L12" sqref="L12"/>
    </sheetView>
  </sheetViews>
  <sheetFormatPr defaultRowHeight="13.2"/>
  <cols>
    <col min="1" max="1" width="1.5546875" customWidth="1"/>
    <col min="7" max="7" width="10.109375" customWidth="1"/>
    <col min="8" max="11" width="11.6640625" customWidth="1"/>
  </cols>
  <sheetData>
    <row r="1" spans="1:12">
      <c r="C1" s="1083" t="s">
        <v>84</v>
      </c>
      <c r="D1" s="1083"/>
      <c r="E1" s="1083"/>
      <c r="F1" s="1083"/>
      <c r="G1" s="1083"/>
      <c r="H1" s="1083"/>
      <c r="I1" s="1083"/>
      <c r="J1" s="1083"/>
      <c r="K1" s="1083"/>
      <c r="L1" s="670"/>
    </row>
    <row r="2" spans="1:12">
      <c r="J2" s="369"/>
      <c r="K2" s="369"/>
    </row>
    <row r="3" spans="1:12" ht="26.4">
      <c r="A3" s="1084" t="s">
        <v>85</v>
      </c>
      <c r="B3" s="1085"/>
      <c r="C3" s="1085"/>
      <c r="D3" s="1085"/>
      <c r="E3" s="1085"/>
      <c r="F3" s="1086"/>
      <c r="G3" s="1258" t="s">
        <v>83</v>
      </c>
      <c r="H3" s="689" t="str">
        <f>'[6]исх дан'!H32</f>
        <v>2 квартал 2008 года</v>
      </c>
      <c r="I3" s="689" t="str">
        <f>'[6]исх дан'!I32</f>
        <v>3 квартал 2008 года</v>
      </c>
      <c r="J3" s="689" t="str">
        <f>'[6]исх дан'!J32</f>
        <v>4 квартал 2008 года</v>
      </c>
      <c r="K3" s="689" t="str">
        <f>'[6]исх дан'!K32</f>
        <v>1 квартал 2009 года</v>
      </c>
    </row>
    <row r="4" spans="1:12">
      <c r="A4" s="1087"/>
      <c r="B4" s="1088"/>
      <c r="C4" s="1088"/>
      <c r="D4" s="1088"/>
      <c r="E4" s="1088"/>
      <c r="F4" s="1089"/>
      <c r="G4" s="1259"/>
      <c r="H4" s="690" t="s">
        <v>659</v>
      </c>
      <c r="I4" s="690" t="s">
        <v>659</v>
      </c>
      <c r="J4" s="690" t="s">
        <v>659</v>
      </c>
      <c r="K4" s="690" t="s">
        <v>659</v>
      </c>
    </row>
    <row r="5" spans="1:12">
      <c r="A5" s="665" t="s">
        <v>586</v>
      </c>
      <c r="B5" s="666"/>
      <c r="C5" s="666"/>
      <c r="D5" s="666"/>
      <c r="E5" s="666"/>
      <c r="F5" s="666"/>
      <c r="G5" s="666"/>
      <c r="H5" s="666"/>
      <c r="I5" s="666"/>
      <c r="J5" s="666"/>
      <c r="K5" s="666"/>
    </row>
    <row r="6" spans="1:12">
      <c r="A6" s="1079" t="str">
        <f>'[6]исх дан'!A35:F35</f>
        <v>больше 0</v>
      </c>
      <c r="B6" s="1079"/>
      <c r="C6" s="1079"/>
      <c r="D6" s="1079"/>
      <c r="E6" s="1079"/>
      <c r="F6" s="1079"/>
      <c r="G6" s="679">
        <v>1</v>
      </c>
      <c r="H6" s="680">
        <f>Убыточн!H35</f>
        <v>82.496782496782501</v>
      </c>
      <c r="I6" s="680">
        <f>Убыточн!I35</f>
        <v>82.118380062305292</v>
      </c>
      <c r="J6" s="680">
        <f>Убыточн!J35</f>
        <v>79.591836734693871</v>
      </c>
      <c r="K6" s="680">
        <f>Убыточн!K35</f>
        <v>77.80517879161529</v>
      </c>
    </row>
    <row r="7" spans="1:12">
      <c r="A7" s="1079" t="str">
        <f>'[6]исх дан'!A36:F36</f>
        <v>меньше 0</v>
      </c>
      <c r="B7" s="1079"/>
      <c r="C7" s="1079"/>
      <c r="D7" s="1079"/>
      <c r="E7" s="1079"/>
      <c r="F7" s="1079"/>
      <c r="G7" s="679">
        <v>0</v>
      </c>
      <c r="H7" s="680">
        <f>Убыточн!H36</f>
        <v>15.637065637065637</v>
      </c>
      <c r="I7" s="680">
        <f>Убыточн!I36</f>
        <v>16.510903426791277</v>
      </c>
      <c r="J7" s="680">
        <f>Убыточн!J36</f>
        <v>18.614718614718615</v>
      </c>
      <c r="K7" s="680">
        <f>Убыточн!K36</f>
        <v>20.345252774352652</v>
      </c>
    </row>
    <row r="8" spans="1:12">
      <c r="A8" s="1079" t="str">
        <f>'[6]исх дан'!A37:F37</f>
        <v>равен 0</v>
      </c>
      <c r="B8" s="1079"/>
      <c r="C8" s="1079"/>
      <c r="D8" s="1079"/>
      <c r="E8" s="1079"/>
      <c r="F8" s="1079"/>
      <c r="G8" s="679">
        <v>-1</v>
      </c>
      <c r="H8" s="680">
        <f>Убыточн!H37</f>
        <v>1.8661518661518661</v>
      </c>
      <c r="I8" s="680">
        <f>Убыточн!I37</f>
        <v>1.3707165109034267</v>
      </c>
      <c r="J8" s="680">
        <f>Убыточн!J37</f>
        <v>1.7934446505875077</v>
      </c>
      <c r="K8" s="680">
        <f>Убыточн!K37</f>
        <v>1.8495684340320593</v>
      </c>
    </row>
    <row r="9" spans="1:12" s="355" customFormat="1">
      <c r="A9" s="691" t="s">
        <v>488</v>
      </c>
      <c r="B9" s="692"/>
      <c r="C9" s="692"/>
      <c r="D9" s="692"/>
      <c r="E9" s="692"/>
      <c r="F9" s="692"/>
      <c r="G9" s="693"/>
      <c r="H9" s="736">
        <f>SUM(H6:H8)</f>
        <v>100</v>
      </c>
      <c r="I9" s="736">
        <f>SUM(I6:I8)</f>
        <v>99.999999999999986</v>
      </c>
      <c r="J9" s="736">
        <f>SUM(J6:J8)</f>
        <v>99.999999999999986</v>
      </c>
      <c r="K9" s="736">
        <f>SUM(K6:K8)</f>
        <v>100.00000000000001</v>
      </c>
    </row>
    <row r="10" spans="1:12">
      <c r="A10" s="665" t="s">
        <v>540</v>
      </c>
      <c r="B10" s="666"/>
      <c r="C10" s="666"/>
      <c r="D10" s="666"/>
      <c r="E10" s="666"/>
      <c r="F10" s="666"/>
      <c r="G10" s="666"/>
      <c r="H10" s="666"/>
      <c r="I10" s="666"/>
      <c r="J10" s="666"/>
      <c r="K10" s="666"/>
    </row>
    <row r="11" spans="1:12">
      <c r="A11" s="1079" t="str">
        <f>A6</f>
        <v>больше 0</v>
      </c>
      <c r="B11" s="1079"/>
      <c r="C11" s="1079"/>
      <c r="D11" s="1079"/>
      <c r="E11" s="1079"/>
      <c r="F11" s="1079"/>
      <c r="G11" s="679">
        <v>1</v>
      </c>
      <c r="H11" s="680">
        <f>Убыточн!H39</f>
        <v>5.9202059202059205</v>
      </c>
      <c r="I11" s="680">
        <f>Убыточн!I39</f>
        <v>5.7943925233644862</v>
      </c>
      <c r="J11" s="680">
        <f>Убыточн!J39</f>
        <v>5.3803339517625233</v>
      </c>
      <c r="K11" s="680">
        <f>Убыточн!K39</f>
        <v>4.808877928483354</v>
      </c>
    </row>
    <row r="12" spans="1:12">
      <c r="A12" s="1079" t="str">
        <f>A7</f>
        <v>меньше 0</v>
      </c>
      <c r="B12" s="1079"/>
      <c r="C12" s="1079"/>
      <c r="D12" s="1079"/>
      <c r="E12" s="1079"/>
      <c r="F12" s="1079"/>
      <c r="G12" s="679">
        <v>0</v>
      </c>
      <c r="H12" s="680">
        <f>Убыточн!H40</f>
        <v>1.287001287001287</v>
      </c>
      <c r="I12" s="680">
        <f>Убыточн!I40</f>
        <v>1.0591900311526479</v>
      </c>
      <c r="J12" s="680">
        <f>Убыточн!J40</f>
        <v>1.2987012987012987</v>
      </c>
      <c r="K12" s="680">
        <f>Убыточн!K40</f>
        <v>1.4796547472256474</v>
      </c>
    </row>
    <row r="13" spans="1:12">
      <c r="A13" s="1079" t="str">
        <f>A8</f>
        <v>равен 0</v>
      </c>
      <c r="B13" s="1079"/>
      <c r="C13" s="1079"/>
      <c r="D13" s="1079"/>
      <c r="E13" s="1079"/>
      <c r="F13" s="1079"/>
      <c r="G13" s="679">
        <v>-1</v>
      </c>
      <c r="H13" s="680">
        <f>Убыточн!H41</f>
        <v>0</v>
      </c>
      <c r="I13" s="680">
        <f>Убыточн!I41</f>
        <v>0</v>
      </c>
      <c r="J13" s="680">
        <f>Убыточн!J41</f>
        <v>0.12368583797155226</v>
      </c>
      <c r="K13" s="680">
        <f>Убыточн!K41</f>
        <v>0.18495684340320592</v>
      </c>
    </row>
    <row r="14" spans="1:12" s="355" customFormat="1">
      <c r="A14" s="691" t="s">
        <v>488</v>
      </c>
      <c r="B14" s="692"/>
      <c r="C14" s="692"/>
      <c r="D14" s="692"/>
      <c r="E14" s="692"/>
      <c r="F14" s="692"/>
      <c r="G14" s="693"/>
      <c r="H14" s="694">
        <f>SUM(H11:H13)</f>
        <v>7.2072072072072073</v>
      </c>
      <c r="I14" s="694">
        <f>SUM(I11:I13)</f>
        <v>6.8535825545171338</v>
      </c>
      <c r="J14" s="694">
        <f>SUM(J11:J13)</f>
        <v>6.8027210884353746</v>
      </c>
      <c r="K14" s="694">
        <f>SUM(K11:K13)</f>
        <v>6.4734895191122073</v>
      </c>
    </row>
    <row r="15" spans="1:12">
      <c r="A15" s="665" t="s">
        <v>539</v>
      </c>
      <c r="B15" s="666"/>
      <c r="C15" s="666"/>
      <c r="D15" s="666"/>
      <c r="E15" s="666"/>
      <c r="F15" s="666"/>
      <c r="G15" s="666"/>
      <c r="H15" s="666"/>
      <c r="I15" s="666"/>
      <c r="J15" s="666"/>
      <c r="K15" s="666"/>
    </row>
    <row r="16" spans="1:12">
      <c r="A16" s="1079" t="str">
        <f>A6</f>
        <v>больше 0</v>
      </c>
      <c r="B16" s="1079"/>
      <c r="C16" s="1079"/>
      <c r="D16" s="1079"/>
      <c r="E16" s="1079"/>
      <c r="F16" s="1079"/>
      <c r="G16" s="679">
        <v>1</v>
      </c>
      <c r="H16" s="680">
        <f>Убыточн!H43</f>
        <v>5.5984555984555984</v>
      </c>
      <c r="I16" s="680">
        <f>Убыточн!I43</f>
        <v>5.4828660436137069</v>
      </c>
      <c r="J16" s="680">
        <f>Убыточн!J43</f>
        <v>4.9474335188620904</v>
      </c>
      <c r="K16" s="680">
        <f>Убыточн!K43</f>
        <v>4.9938347718865597</v>
      </c>
    </row>
    <row r="17" spans="1:11">
      <c r="A17" s="1079" t="str">
        <f>A7</f>
        <v>меньше 0</v>
      </c>
      <c r="B17" s="1079"/>
      <c r="C17" s="1079"/>
      <c r="D17" s="1079"/>
      <c r="E17" s="1079"/>
      <c r="F17" s="1079"/>
      <c r="G17" s="679">
        <v>0</v>
      </c>
      <c r="H17" s="680">
        <f>Убыточн!H44</f>
        <v>0.38610038610038611</v>
      </c>
      <c r="I17" s="680">
        <f>Убыточн!I44</f>
        <v>0.49844236760124611</v>
      </c>
      <c r="J17" s="680">
        <f>Убыточн!J44</f>
        <v>1.0513296227581941</v>
      </c>
      <c r="K17" s="680">
        <f>Убыточн!K44</f>
        <v>0.92478421701602964</v>
      </c>
    </row>
    <row r="18" spans="1:11">
      <c r="A18" s="1079" t="str">
        <f>A8</f>
        <v>равен 0</v>
      </c>
      <c r="B18" s="1079"/>
      <c r="C18" s="1079"/>
      <c r="D18" s="1079"/>
      <c r="E18" s="1079"/>
      <c r="F18" s="1079"/>
      <c r="G18" s="679">
        <v>-1</v>
      </c>
      <c r="H18" s="680">
        <f>Убыточн!H45</f>
        <v>0</v>
      </c>
      <c r="I18" s="680">
        <f>Убыточн!I45</f>
        <v>0.12461059190031153</v>
      </c>
      <c r="J18" s="680">
        <f>Убыточн!J45</f>
        <v>0</v>
      </c>
      <c r="K18" s="680">
        <f>Убыточн!K45</f>
        <v>0</v>
      </c>
    </row>
    <row r="19" spans="1:11" s="355" customFormat="1">
      <c r="A19" s="691" t="s">
        <v>488</v>
      </c>
      <c r="B19" s="692"/>
      <c r="C19" s="692"/>
      <c r="D19" s="692"/>
      <c r="E19" s="692"/>
      <c r="F19" s="692"/>
      <c r="G19" s="693"/>
      <c r="H19" s="694">
        <f>SUM(H16:H18)</f>
        <v>5.9845559845559846</v>
      </c>
      <c r="I19" s="694">
        <f>SUM(I16:I18)</f>
        <v>6.1059190031152646</v>
      </c>
      <c r="J19" s="694">
        <f>SUM(J16:J18)</f>
        <v>5.9987631416202847</v>
      </c>
      <c r="K19" s="694">
        <f>SUM(K16:K18)</f>
        <v>5.9186189889025895</v>
      </c>
    </row>
    <row r="20" spans="1:11">
      <c r="A20" s="665" t="s">
        <v>529</v>
      </c>
      <c r="B20" s="666"/>
      <c r="C20" s="666"/>
      <c r="D20" s="666"/>
      <c r="E20" s="666"/>
      <c r="F20" s="666"/>
      <c r="G20" s="666"/>
      <c r="H20" s="666"/>
      <c r="I20" s="666"/>
      <c r="J20" s="666"/>
      <c r="K20" s="666"/>
    </row>
    <row r="21" spans="1:11">
      <c r="A21" s="1079" t="str">
        <f>A16</f>
        <v>больше 0</v>
      </c>
      <c r="B21" s="1079"/>
      <c r="C21" s="1079"/>
      <c r="D21" s="1079"/>
      <c r="E21" s="1079"/>
      <c r="F21" s="1079"/>
      <c r="G21" s="679">
        <v>1</v>
      </c>
      <c r="H21" s="680">
        <f>Убыточн!H47</f>
        <v>24.839124839124839</v>
      </c>
      <c r="I21" s="680">
        <f>Убыточн!I47</f>
        <v>24.922118380062305</v>
      </c>
      <c r="J21" s="680">
        <f>Убыточн!J47</f>
        <v>22.510822510822511</v>
      </c>
      <c r="K21" s="680">
        <f>Убыточн!K47</f>
        <v>21.824907521578297</v>
      </c>
    </row>
    <row r="22" spans="1:11">
      <c r="A22" s="1079" t="str">
        <f>A17</f>
        <v>меньше 0</v>
      </c>
      <c r="B22" s="1079"/>
      <c r="C22" s="1079"/>
      <c r="D22" s="1079"/>
      <c r="E22" s="1079"/>
      <c r="F22" s="1079"/>
      <c r="G22" s="679">
        <v>0</v>
      </c>
      <c r="H22" s="680">
        <f>Убыточн!H48</f>
        <v>3.8610038610038608</v>
      </c>
      <c r="I22" s="680">
        <f>Убыточн!I48</f>
        <v>3.6137071651090342</v>
      </c>
      <c r="J22" s="680">
        <f>Убыточн!J48</f>
        <v>5.8132343846629562</v>
      </c>
      <c r="K22" s="680">
        <f>Убыточн!K48</f>
        <v>6.6584463625154129</v>
      </c>
    </row>
    <row r="23" spans="1:11">
      <c r="A23" s="1079" t="str">
        <f>A18</f>
        <v>равен 0</v>
      </c>
      <c r="B23" s="1079"/>
      <c r="C23" s="1079"/>
      <c r="D23" s="1079"/>
      <c r="E23" s="1079"/>
      <c r="F23" s="1079"/>
      <c r="G23" s="679">
        <v>-1</v>
      </c>
      <c r="H23" s="680">
        <f>Убыточн!H49</f>
        <v>0.70785070785070781</v>
      </c>
      <c r="I23" s="680">
        <f>Убыточн!I49</f>
        <v>0.56074766355140182</v>
      </c>
      <c r="J23" s="680">
        <f>Убыточн!J49</f>
        <v>0.37105751391465674</v>
      </c>
      <c r="K23" s="680">
        <f>Убыточн!K49</f>
        <v>0.61652281134401976</v>
      </c>
    </row>
    <row r="24" spans="1:11" s="355" customFormat="1">
      <c r="A24" s="691" t="s">
        <v>488</v>
      </c>
      <c r="B24" s="692"/>
      <c r="C24" s="692"/>
      <c r="D24" s="692"/>
      <c r="E24" s="692"/>
      <c r="F24" s="692"/>
      <c r="G24" s="693"/>
      <c r="H24" s="694">
        <f>SUM(H21:H23)</f>
        <v>29.407979407979408</v>
      </c>
      <c r="I24" s="694">
        <f>SUM(I21:I23)</f>
        <v>29.096573208722742</v>
      </c>
      <c r="J24" s="694">
        <f>SUM(J21:J23)</f>
        <v>28.695114409400123</v>
      </c>
      <c r="K24" s="694">
        <f>SUM(K21:K23)</f>
        <v>29.099876695437729</v>
      </c>
    </row>
    <row r="25" spans="1:11">
      <c r="A25" s="665" t="s">
        <v>583</v>
      </c>
      <c r="B25" s="666"/>
      <c r="C25" s="666"/>
      <c r="D25" s="666"/>
      <c r="E25" s="666"/>
      <c r="F25" s="666"/>
      <c r="G25" s="666"/>
      <c r="H25" s="666"/>
      <c r="I25" s="666"/>
      <c r="J25" s="666"/>
      <c r="K25" s="666"/>
    </row>
    <row r="26" spans="1:11">
      <c r="A26" s="1079" t="str">
        <f>A21</f>
        <v>больше 0</v>
      </c>
      <c r="B26" s="1079"/>
      <c r="C26" s="1079"/>
      <c r="D26" s="1079"/>
      <c r="E26" s="1079"/>
      <c r="F26" s="1079"/>
      <c r="G26" s="679">
        <v>1</v>
      </c>
      <c r="H26" s="680">
        <f>Убыточн!H51</f>
        <v>3.2175032175032174</v>
      </c>
      <c r="I26" s="680">
        <f>Убыточн!I51</f>
        <v>2.7414330218068534</v>
      </c>
      <c r="J26" s="680">
        <f>Убыточн!J51</f>
        <v>3.4632034632034632</v>
      </c>
      <c r="K26" s="680">
        <f>Убыточн!K51</f>
        <v>3.6991368680641186</v>
      </c>
    </row>
    <row r="27" spans="1:11">
      <c r="A27" s="1079" t="str">
        <f>A22</f>
        <v>меньше 0</v>
      </c>
      <c r="B27" s="1079"/>
      <c r="C27" s="1079"/>
      <c r="D27" s="1079"/>
      <c r="E27" s="1079"/>
      <c r="F27" s="1079"/>
      <c r="G27" s="679">
        <v>0</v>
      </c>
      <c r="H27" s="680">
        <f>Убыточн!H52</f>
        <v>1.9305019305019304</v>
      </c>
      <c r="I27" s="680">
        <f>Убыточн!I52</f>
        <v>2.1806853582554515</v>
      </c>
      <c r="J27" s="680">
        <f>Убыточн!J52</f>
        <v>1.2987012987012987</v>
      </c>
      <c r="K27" s="680">
        <f>Убыточн!K52</f>
        <v>1.1713933415536375</v>
      </c>
    </row>
    <row r="28" spans="1:11">
      <c r="A28" s="1079" t="str">
        <f>A23</f>
        <v>равен 0</v>
      </c>
      <c r="B28" s="1079"/>
      <c r="C28" s="1079"/>
      <c r="D28" s="1079"/>
      <c r="E28" s="1079"/>
      <c r="F28" s="1079"/>
      <c r="G28" s="679">
        <v>-1</v>
      </c>
      <c r="H28" s="680">
        <f>Убыточн!H53</f>
        <v>0</v>
      </c>
      <c r="I28" s="680">
        <f>Убыточн!I53</f>
        <v>6.2305295950155763E-2</v>
      </c>
      <c r="J28" s="680">
        <f>Убыточн!J53</f>
        <v>0.12368583797155226</v>
      </c>
      <c r="K28" s="680">
        <f>Убыточн!K53</f>
        <v>0</v>
      </c>
    </row>
    <row r="29" spans="1:11" s="355" customFormat="1">
      <c r="A29" s="691" t="s">
        <v>488</v>
      </c>
      <c r="B29" s="692"/>
      <c r="C29" s="692"/>
      <c r="D29" s="692"/>
      <c r="E29" s="692"/>
      <c r="F29" s="692"/>
      <c r="G29" s="693"/>
      <c r="H29" s="694">
        <f>SUM(H26:H28)</f>
        <v>5.1480051480051481</v>
      </c>
      <c r="I29" s="694">
        <f>SUM(I26:I28)</f>
        <v>4.9844236760124598</v>
      </c>
      <c r="J29" s="694">
        <f>SUM(J26:J28)</f>
        <v>4.8855905998763145</v>
      </c>
      <c r="K29" s="694">
        <f>SUM(K26:K28)</f>
        <v>4.8705302096177565</v>
      </c>
    </row>
    <row r="30" spans="1:11">
      <c r="A30" s="665" t="s">
        <v>541</v>
      </c>
      <c r="B30" s="666"/>
      <c r="C30" s="666"/>
      <c r="D30" s="666"/>
      <c r="E30" s="666"/>
      <c r="F30" s="666"/>
      <c r="G30" s="666"/>
      <c r="H30" s="666"/>
      <c r="I30" s="666"/>
      <c r="J30" s="666"/>
      <c r="K30" s="666"/>
    </row>
    <row r="31" spans="1:11">
      <c r="A31" s="1079" t="str">
        <f>A26</f>
        <v>больше 0</v>
      </c>
      <c r="B31" s="1079"/>
      <c r="C31" s="1079"/>
      <c r="D31" s="1079"/>
      <c r="E31" s="1079"/>
      <c r="F31" s="1079"/>
      <c r="G31" s="679">
        <v>1</v>
      </c>
      <c r="H31" s="680">
        <f>Убыточн!H55</f>
        <v>11.969111969111969</v>
      </c>
      <c r="I31" s="680">
        <f>Убыточн!I55</f>
        <v>11.588785046728972</v>
      </c>
      <c r="J31" s="680">
        <f>Убыточн!J55</f>
        <v>11.440940012368584</v>
      </c>
      <c r="K31" s="680">
        <f>Убыточн!K55</f>
        <v>10.049321824907521</v>
      </c>
    </row>
    <row r="32" spans="1:11">
      <c r="A32" s="1079" t="str">
        <f>A27</f>
        <v>меньше 0</v>
      </c>
      <c r="B32" s="1079"/>
      <c r="C32" s="1079"/>
      <c r="D32" s="1079"/>
      <c r="E32" s="1079"/>
      <c r="F32" s="1079"/>
      <c r="G32" s="679">
        <v>0</v>
      </c>
      <c r="H32" s="680">
        <f>Убыточн!H56</f>
        <v>2.7027027027027026</v>
      </c>
      <c r="I32" s="680">
        <f>Убыточн!I56</f>
        <v>2.8037383177570092</v>
      </c>
      <c r="J32" s="680">
        <f>Убыточн!J56</f>
        <v>2.968460111317254</v>
      </c>
      <c r="K32" s="680">
        <f>Убыточн!K56</f>
        <v>3.3292231812577064</v>
      </c>
    </row>
    <row r="33" spans="1:11">
      <c r="A33" s="1079" t="str">
        <f>A28</f>
        <v>равен 0</v>
      </c>
      <c r="B33" s="1079"/>
      <c r="C33" s="1079"/>
      <c r="D33" s="1079"/>
      <c r="E33" s="1079"/>
      <c r="F33" s="1079"/>
      <c r="G33" s="679">
        <v>-1</v>
      </c>
      <c r="H33" s="680">
        <f>Убыточн!H57</f>
        <v>0.2574002574002574</v>
      </c>
      <c r="I33" s="680">
        <f>Убыточн!I57</f>
        <v>6.2305295950155763E-2</v>
      </c>
      <c r="J33" s="680">
        <f>Убыточн!J57</f>
        <v>0.30921459492888065</v>
      </c>
      <c r="K33" s="680">
        <f>Убыточн!K57</f>
        <v>0.18495684340320592</v>
      </c>
    </row>
    <row r="34" spans="1:11" s="355" customFormat="1">
      <c r="A34" s="691" t="s">
        <v>488</v>
      </c>
      <c r="B34" s="692"/>
      <c r="C34" s="692"/>
      <c r="D34" s="692"/>
      <c r="E34" s="692"/>
      <c r="F34" s="692"/>
      <c r="G34" s="693"/>
      <c r="H34" s="694">
        <f>SUM(H31:H33)</f>
        <v>14.929214929214931</v>
      </c>
      <c r="I34" s="694">
        <f>SUM(I31:I33)</f>
        <v>14.454828660436137</v>
      </c>
      <c r="J34" s="694">
        <f>SUM(J31:J33)</f>
        <v>14.718614718614718</v>
      </c>
      <c r="K34" s="694">
        <f>SUM(K31:K33)</f>
        <v>13.563501849568434</v>
      </c>
    </row>
    <row r="35" spans="1:11">
      <c r="A35" s="665" t="s">
        <v>95</v>
      </c>
      <c r="B35" s="666"/>
      <c r="C35" s="666"/>
      <c r="D35" s="666"/>
      <c r="E35" s="666"/>
      <c r="F35" s="666"/>
      <c r="G35" s="666"/>
      <c r="H35" s="666"/>
      <c r="I35" s="666"/>
      <c r="J35" s="666"/>
      <c r="K35" s="666"/>
    </row>
    <row r="36" spans="1:11">
      <c r="A36" s="1079" t="str">
        <f>A31</f>
        <v>больше 0</v>
      </c>
      <c r="B36" s="1079"/>
      <c r="C36" s="1079"/>
      <c r="D36" s="1079"/>
      <c r="E36" s="1079"/>
      <c r="F36" s="1079"/>
      <c r="G36" s="679">
        <v>1</v>
      </c>
      <c r="H36" s="680">
        <f>Убыточн!H59</f>
        <v>15.250965250965251</v>
      </c>
      <c r="I36" s="680">
        <f>Убыточн!I59</f>
        <v>15.638629283489097</v>
      </c>
      <c r="J36" s="680">
        <f>Убыточн!J59</f>
        <v>15.646258503401361</v>
      </c>
      <c r="K36" s="680">
        <f>Убыточн!K59</f>
        <v>16.337854500616523</v>
      </c>
    </row>
    <row r="37" spans="1:11">
      <c r="A37" s="1079" t="str">
        <f>A32</f>
        <v>меньше 0</v>
      </c>
      <c r="B37" s="1079"/>
      <c r="C37" s="1079"/>
      <c r="D37" s="1079"/>
      <c r="E37" s="1079"/>
      <c r="F37" s="1079"/>
      <c r="G37" s="679">
        <v>0</v>
      </c>
      <c r="H37" s="680">
        <f>Убыточн!H60</f>
        <v>1.8018018018018018</v>
      </c>
      <c r="I37" s="680">
        <f>Убыточн!I60</f>
        <v>2.2429906542056073</v>
      </c>
      <c r="J37" s="680">
        <f>Убыточн!J60</f>
        <v>2.350030921459493</v>
      </c>
      <c r="K37" s="680">
        <f>Убыточн!K60</f>
        <v>2.0345252774352649</v>
      </c>
    </row>
    <row r="38" spans="1:11">
      <c r="A38" s="1079" t="str">
        <f>A33</f>
        <v>равен 0</v>
      </c>
      <c r="B38" s="1079"/>
      <c r="C38" s="1079"/>
      <c r="D38" s="1079"/>
      <c r="E38" s="1079"/>
      <c r="F38" s="1079"/>
      <c r="G38" s="679">
        <v>-1</v>
      </c>
      <c r="H38" s="680">
        <f>Убыточн!H61</f>
        <v>0.19305019305019305</v>
      </c>
      <c r="I38" s="680">
        <f>Убыточн!I61</f>
        <v>0.12461059190031153</v>
      </c>
      <c r="J38" s="680">
        <f>Убыточн!J61</f>
        <v>0.24737167594310452</v>
      </c>
      <c r="K38" s="680">
        <f>Убыточн!K61</f>
        <v>0.36991368680641185</v>
      </c>
    </row>
    <row r="39" spans="1:11" s="355" customFormat="1">
      <c r="A39" s="691" t="s">
        <v>488</v>
      </c>
      <c r="B39" s="692"/>
      <c r="C39" s="692"/>
      <c r="D39" s="692"/>
      <c r="E39" s="692"/>
      <c r="F39" s="692"/>
      <c r="G39" s="693"/>
      <c r="H39" s="694">
        <f>SUM(H36:H38)</f>
        <v>17.245817245817246</v>
      </c>
      <c r="I39" s="694">
        <f>SUM(I36:I38)</f>
        <v>18.006230529595015</v>
      </c>
      <c r="J39" s="694">
        <f>SUM(J36:J38)</f>
        <v>18.243661100803958</v>
      </c>
      <c r="K39" s="694">
        <f>SUM(K36:K38)</f>
        <v>18.7422934648582</v>
      </c>
    </row>
    <row r="40" spans="1:11">
      <c r="A40" s="665" t="s">
        <v>543</v>
      </c>
      <c r="B40" s="666"/>
      <c r="C40" s="666"/>
      <c r="D40" s="666"/>
      <c r="E40" s="666"/>
      <c r="F40" s="666"/>
      <c r="G40" s="666"/>
      <c r="H40" s="666"/>
      <c r="I40" s="666"/>
      <c r="J40" s="666"/>
      <c r="K40" s="666"/>
    </row>
    <row r="41" spans="1:11">
      <c r="A41" s="1079" t="str">
        <f>A36</f>
        <v>больше 0</v>
      </c>
      <c r="B41" s="1079"/>
      <c r="C41" s="1079"/>
      <c r="D41" s="1079"/>
      <c r="E41" s="1079"/>
      <c r="F41" s="1079"/>
      <c r="G41" s="679">
        <v>1</v>
      </c>
      <c r="H41" s="680">
        <f>Убыточн!H63</f>
        <v>1.7374517374517375</v>
      </c>
      <c r="I41" s="680">
        <f>Убыточн!I63</f>
        <v>1.9314641744548287</v>
      </c>
      <c r="J41" s="680">
        <f>Убыточн!J63</f>
        <v>1.9171304885590599</v>
      </c>
      <c r="K41" s="680">
        <f>Убыточн!K63</f>
        <v>1.9112207151664611</v>
      </c>
    </row>
    <row r="42" spans="1:11">
      <c r="A42" s="1079" t="str">
        <f>A37</f>
        <v>меньше 0</v>
      </c>
      <c r="B42" s="1079"/>
      <c r="C42" s="1079"/>
      <c r="D42" s="1079"/>
      <c r="E42" s="1079"/>
      <c r="F42" s="1079"/>
      <c r="G42" s="679">
        <v>0</v>
      </c>
      <c r="H42" s="680">
        <f>Убыточн!H64</f>
        <v>0.45045045045045046</v>
      </c>
      <c r="I42" s="680">
        <f>Убыточн!I64</f>
        <v>0.43613707165109034</v>
      </c>
      <c r="J42" s="680">
        <f>Убыточн!J64</f>
        <v>0.4329004329004329</v>
      </c>
      <c r="K42" s="680">
        <f>Убыточн!K64</f>
        <v>0.55487053020961774</v>
      </c>
    </row>
    <row r="43" spans="1:11">
      <c r="A43" s="1079" t="str">
        <f>A38</f>
        <v>равен 0</v>
      </c>
      <c r="B43" s="1079"/>
      <c r="C43" s="1079"/>
      <c r="D43" s="1079"/>
      <c r="E43" s="1079"/>
      <c r="F43" s="1079"/>
      <c r="G43" s="679">
        <v>-1</v>
      </c>
      <c r="H43" s="680">
        <f>Убыточн!H65</f>
        <v>6.4350064350064351E-2</v>
      </c>
      <c r="I43" s="680">
        <f>Убыточн!I65</f>
        <v>0</v>
      </c>
      <c r="J43" s="680">
        <f>Убыточн!J65</f>
        <v>0</v>
      </c>
      <c r="K43" s="680">
        <f>Убыточн!K65</f>
        <v>0</v>
      </c>
    </row>
    <row r="44" spans="1:11" s="355" customFormat="1">
      <c r="A44" s="691" t="s">
        <v>488</v>
      </c>
      <c r="B44" s="692"/>
      <c r="C44" s="692"/>
      <c r="D44" s="692"/>
      <c r="E44" s="692"/>
      <c r="F44" s="692"/>
      <c r="G44" s="693"/>
      <c r="H44" s="694">
        <f>SUM(H41:H43)</f>
        <v>2.2522522522522523</v>
      </c>
      <c r="I44" s="694">
        <f>SUM(I41:I43)</f>
        <v>2.3676012461059188</v>
      </c>
      <c r="J44" s="694">
        <f>SUM(J41:J43)</f>
        <v>2.350030921459493</v>
      </c>
      <c r="K44" s="694">
        <f>SUM(K41:K43)</f>
        <v>2.466091245376079</v>
      </c>
    </row>
    <row r="45" spans="1:11">
      <c r="A45" s="665" t="s">
        <v>544</v>
      </c>
      <c r="B45" s="666"/>
      <c r="C45" s="666"/>
      <c r="D45" s="666"/>
      <c r="E45" s="666"/>
      <c r="F45" s="666"/>
      <c r="G45" s="666"/>
      <c r="H45" s="666"/>
      <c r="I45" s="666"/>
      <c r="J45" s="666"/>
      <c r="K45" s="666"/>
    </row>
    <row r="46" spans="1:11">
      <c r="A46" s="1079" t="str">
        <f>A41</f>
        <v>больше 0</v>
      </c>
      <c r="B46" s="1079"/>
      <c r="C46" s="1079"/>
      <c r="D46" s="1079"/>
      <c r="E46" s="1079"/>
      <c r="F46" s="1079"/>
      <c r="G46" s="679">
        <v>1</v>
      </c>
      <c r="H46" s="680">
        <f>Убыточн!H67</f>
        <v>7.2715572715572714</v>
      </c>
      <c r="I46" s="680">
        <f>Убыточн!I67</f>
        <v>7.0404984423676016</v>
      </c>
      <c r="J46" s="680">
        <f>Убыточн!J67</f>
        <v>7.1119356833642549</v>
      </c>
      <c r="K46" s="680">
        <f>Убыточн!K67</f>
        <v>7.028360049321825</v>
      </c>
    </row>
    <row r="47" spans="1:11">
      <c r="A47" s="1079" t="str">
        <f>A42</f>
        <v>меньше 0</v>
      </c>
      <c r="B47" s="1079"/>
      <c r="C47" s="1079"/>
      <c r="D47" s="1079"/>
      <c r="E47" s="1079"/>
      <c r="F47" s="1079"/>
      <c r="G47" s="679">
        <v>0</v>
      </c>
      <c r="H47" s="680">
        <f>Убыточн!H68</f>
        <v>1.6087516087516087</v>
      </c>
      <c r="I47" s="680">
        <f>Убыточн!I68</f>
        <v>1.8691588785046729</v>
      </c>
      <c r="J47" s="680">
        <f>Убыточн!J68</f>
        <v>1.7316017316017316</v>
      </c>
      <c r="K47" s="680">
        <f>Убыточн!K68</f>
        <v>2.0961775585696669</v>
      </c>
    </row>
    <row r="48" spans="1:11">
      <c r="A48" s="1079" t="str">
        <f>A43</f>
        <v>равен 0</v>
      </c>
      <c r="B48" s="1079"/>
      <c r="C48" s="1079"/>
      <c r="D48" s="1079"/>
      <c r="E48" s="1079"/>
      <c r="F48" s="1079"/>
      <c r="G48" s="679">
        <v>-1</v>
      </c>
      <c r="H48" s="680">
        <f>Убыточн!H69</f>
        <v>0.32175032175032175</v>
      </c>
      <c r="I48" s="680">
        <f>Убыточн!I69</f>
        <v>0.12461059190031153</v>
      </c>
      <c r="J48" s="680">
        <f>Убыточн!J69</f>
        <v>0.12368583797155226</v>
      </c>
      <c r="K48" s="680">
        <f>Убыточн!K69</f>
        <v>6.1652281134401972E-2</v>
      </c>
    </row>
    <row r="49" spans="1:11" s="355" customFormat="1">
      <c r="A49" s="691" t="s">
        <v>488</v>
      </c>
      <c r="B49" s="692"/>
      <c r="C49" s="692"/>
      <c r="D49" s="692"/>
      <c r="E49" s="692"/>
      <c r="F49" s="692"/>
      <c r="G49" s="693"/>
      <c r="H49" s="694">
        <f>SUM(H46:H48)</f>
        <v>9.2020592020592016</v>
      </c>
      <c r="I49" s="694">
        <f>SUM(I46:I48)</f>
        <v>9.0342679127725845</v>
      </c>
      <c r="J49" s="694">
        <f>SUM(J46:J48)</f>
        <v>8.9672232529375382</v>
      </c>
      <c r="K49" s="694">
        <f>SUM(K46:K48)</f>
        <v>9.1861898890258935</v>
      </c>
    </row>
    <row r="50" spans="1:11">
      <c r="A50" s="665" t="s">
        <v>545</v>
      </c>
      <c r="B50" s="666"/>
      <c r="C50" s="666"/>
      <c r="D50" s="666"/>
      <c r="E50" s="666"/>
      <c r="F50" s="666"/>
      <c r="G50" s="666"/>
      <c r="H50" s="666"/>
      <c r="I50" s="666"/>
      <c r="J50" s="666"/>
      <c r="K50" s="666"/>
    </row>
    <row r="51" spans="1:11">
      <c r="A51" s="1079" t="str">
        <f>A46</f>
        <v>больше 0</v>
      </c>
      <c r="B51" s="1079"/>
      <c r="C51" s="1079"/>
      <c r="D51" s="1079"/>
      <c r="E51" s="1079"/>
      <c r="F51" s="1079"/>
      <c r="G51" s="679">
        <v>1</v>
      </c>
      <c r="H51" s="680">
        <f>Убыточн!H71</f>
        <v>6.4350064350064349</v>
      </c>
      <c r="I51" s="680">
        <f>Убыточн!I71</f>
        <v>6.6043613707165107</v>
      </c>
      <c r="J51" s="680">
        <f>Убыточн!J71</f>
        <v>6.3079777365491649</v>
      </c>
      <c r="K51" s="680">
        <f>Убыточн!K71</f>
        <v>6.4734895191122073</v>
      </c>
    </row>
    <row r="52" spans="1:11">
      <c r="A52" s="1079" t="str">
        <f>A47</f>
        <v>меньше 0</v>
      </c>
      <c r="B52" s="1079"/>
      <c r="C52" s="1079"/>
      <c r="D52" s="1079"/>
      <c r="E52" s="1079"/>
      <c r="F52" s="1079"/>
      <c r="G52" s="679">
        <v>0</v>
      </c>
      <c r="H52" s="680">
        <f>Убыточн!H72</f>
        <v>1.4800514800514801</v>
      </c>
      <c r="I52" s="680">
        <f>Убыточн!I72</f>
        <v>1.6199376947040498</v>
      </c>
      <c r="J52" s="680">
        <f>Убыточн!J72</f>
        <v>1.484230055658627</v>
      </c>
      <c r="K52" s="680">
        <f>Убыточн!K72</f>
        <v>1.8495684340320593</v>
      </c>
    </row>
    <row r="53" spans="1:11">
      <c r="A53" s="1079" t="str">
        <f>A48</f>
        <v>равен 0</v>
      </c>
      <c r="B53" s="1079"/>
      <c r="C53" s="1079"/>
      <c r="D53" s="1079"/>
      <c r="E53" s="1079"/>
      <c r="F53" s="1079"/>
      <c r="G53" s="679">
        <v>-1</v>
      </c>
      <c r="H53" s="680">
        <f>Убыточн!H73</f>
        <v>0.2574002574002574</v>
      </c>
      <c r="I53" s="680">
        <f>Убыточн!I73</f>
        <v>0.24922118380062305</v>
      </c>
      <c r="J53" s="680">
        <f>Убыточн!J73</f>
        <v>0.37105751391465674</v>
      </c>
      <c r="K53" s="680">
        <f>Убыточн!K73</f>
        <v>0.24660912453760789</v>
      </c>
    </row>
    <row r="54" spans="1:11" s="355" customFormat="1">
      <c r="A54" s="691" t="s">
        <v>488</v>
      </c>
      <c r="B54" s="692"/>
      <c r="C54" s="692"/>
      <c r="D54" s="692"/>
      <c r="E54" s="692"/>
      <c r="F54" s="692"/>
      <c r="G54" s="693"/>
      <c r="H54" s="694">
        <f>SUM(H51:H53)</f>
        <v>8.1724581724581729</v>
      </c>
      <c r="I54" s="694">
        <f>SUM(I51:I53)</f>
        <v>8.473520249221183</v>
      </c>
      <c r="J54" s="694">
        <f>SUM(J51:J53)</f>
        <v>8.1632653061224492</v>
      </c>
      <c r="K54" s="694">
        <f>SUM(K51:K53)</f>
        <v>8.5696670776818742</v>
      </c>
    </row>
    <row r="55" spans="1:11">
      <c r="A55" s="665" t="s">
        <v>582</v>
      </c>
      <c r="B55" s="666"/>
      <c r="C55" s="666"/>
      <c r="D55" s="666"/>
      <c r="E55" s="666"/>
      <c r="F55" s="666"/>
      <c r="G55" s="666"/>
      <c r="H55" s="666"/>
      <c r="I55" s="666"/>
      <c r="J55" s="666"/>
      <c r="K55" s="666"/>
    </row>
    <row r="56" spans="1:11">
      <c r="A56" s="1079" t="str">
        <f>A51</f>
        <v>больше 0</v>
      </c>
      <c r="B56" s="1079"/>
      <c r="C56" s="1079"/>
      <c r="D56" s="1079"/>
      <c r="E56" s="1079"/>
      <c r="F56" s="1079"/>
      <c r="G56" s="679">
        <v>1</v>
      </c>
      <c r="H56" s="680">
        <f>Убыточн!H75</f>
        <v>0.1287001287001287</v>
      </c>
      <c r="I56" s="680">
        <f>Убыточн!I75</f>
        <v>0.12461059190031153</v>
      </c>
      <c r="J56" s="680">
        <f>Убыточн!J75</f>
        <v>0.18552875695732837</v>
      </c>
      <c r="K56" s="680">
        <f>Убыточн!K75</f>
        <v>0.12330456226880394</v>
      </c>
    </row>
    <row r="57" spans="1:11">
      <c r="A57" s="1079" t="str">
        <f>A52</f>
        <v>меньше 0</v>
      </c>
      <c r="B57" s="1079"/>
      <c r="C57" s="1079"/>
      <c r="D57" s="1079"/>
      <c r="E57" s="1079"/>
      <c r="F57" s="1079"/>
      <c r="G57" s="679">
        <v>0</v>
      </c>
      <c r="H57" s="680">
        <f>Убыточн!H76</f>
        <v>0</v>
      </c>
      <c r="I57" s="680">
        <f>Убыточн!I76</f>
        <v>0</v>
      </c>
      <c r="J57" s="680">
        <f>Убыточн!J76</f>
        <v>0</v>
      </c>
      <c r="K57" s="680">
        <f>Убыточн!K76</f>
        <v>0</v>
      </c>
    </row>
    <row r="58" spans="1:11">
      <c r="A58" s="1079" t="str">
        <f>A53</f>
        <v>равен 0</v>
      </c>
      <c r="B58" s="1079"/>
      <c r="C58" s="1079"/>
      <c r="D58" s="1079"/>
      <c r="E58" s="1079"/>
      <c r="F58" s="1079"/>
      <c r="G58" s="679">
        <v>-1</v>
      </c>
      <c r="H58" s="680">
        <f>Убыточн!H77</f>
        <v>6.4350064350064351E-2</v>
      </c>
      <c r="I58" s="680">
        <f>Убыточн!I77</f>
        <v>6.2305295950155763E-2</v>
      </c>
      <c r="J58" s="680">
        <f>Убыточн!J77</f>
        <v>6.1842918985776131E-2</v>
      </c>
      <c r="K58" s="680">
        <f>Убыточн!K77</f>
        <v>6.1652281134401972E-2</v>
      </c>
    </row>
    <row r="59" spans="1:11" s="355" customFormat="1">
      <c r="A59" s="691" t="s">
        <v>488</v>
      </c>
      <c r="B59" s="692"/>
      <c r="C59" s="692"/>
      <c r="D59" s="692"/>
      <c r="E59" s="692"/>
      <c r="F59" s="692"/>
      <c r="G59" s="693"/>
      <c r="H59" s="694">
        <f>SUM(H56:H58)</f>
        <v>0.19305019305019305</v>
      </c>
      <c r="I59" s="694">
        <f>SUM(I56:I58)</f>
        <v>0.18691588785046728</v>
      </c>
      <c r="J59" s="694">
        <f>SUM(J56:J58)</f>
        <v>0.2473716759431045</v>
      </c>
      <c r="K59" s="694">
        <f>SUM(K56:K58)</f>
        <v>0.18495684340320592</v>
      </c>
    </row>
    <row r="60" spans="1:11">
      <c r="A60" s="665" t="s">
        <v>232</v>
      </c>
      <c r="B60" s="666"/>
      <c r="C60" s="666"/>
      <c r="D60" s="666"/>
      <c r="E60" s="666"/>
      <c r="F60" s="666"/>
      <c r="G60" s="666"/>
      <c r="H60" s="666"/>
      <c r="I60" s="666"/>
      <c r="J60" s="666"/>
      <c r="K60" s="666"/>
    </row>
    <row r="61" spans="1:11">
      <c r="A61" s="1079" t="str">
        <f>A56</f>
        <v>больше 0</v>
      </c>
      <c r="B61" s="1079"/>
      <c r="C61" s="1079"/>
      <c r="D61" s="1079"/>
      <c r="E61" s="1079"/>
      <c r="F61" s="1079"/>
      <c r="G61" s="679">
        <v>1</v>
      </c>
      <c r="H61" s="680">
        <f>Убыточн!H79</f>
        <v>0.1287001287001287</v>
      </c>
      <c r="I61" s="680">
        <f>Убыточн!I79</f>
        <v>0.24922118380062305</v>
      </c>
      <c r="J61" s="680">
        <f>Убыточн!J79</f>
        <v>0.68027210884353739</v>
      </c>
      <c r="K61" s="680">
        <f>Убыточн!K79</f>
        <v>0.55487053020961774</v>
      </c>
    </row>
    <row r="62" spans="1:11">
      <c r="A62" s="1079" t="str">
        <f>A57</f>
        <v>меньше 0</v>
      </c>
      <c r="B62" s="1079"/>
      <c r="C62" s="1079"/>
      <c r="D62" s="1079"/>
      <c r="E62" s="1079"/>
      <c r="F62" s="1079"/>
      <c r="G62" s="679">
        <v>0</v>
      </c>
      <c r="H62" s="680">
        <f>Убыточн!H80</f>
        <v>0.1287001287001287</v>
      </c>
      <c r="I62" s="680">
        <f>Убыточн!I80</f>
        <v>0.18691588785046728</v>
      </c>
      <c r="J62" s="680">
        <f>Убыточн!J80</f>
        <v>0.18552875695732837</v>
      </c>
      <c r="K62" s="680">
        <f>Убыточн!K80</f>
        <v>0.24660912453760789</v>
      </c>
    </row>
    <row r="63" spans="1:11">
      <c r="A63" s="1079" t="str">
        <f>A58</f>
        <v>равен 0</v>
      </c>
      <c r="B63" s="1079"/>
      <c r="C63" s="1079"/>
      <c r="D63" s="1079"/>
      <c r="E63" s="1079"/>
      <c r="F63" s="1079"/>
      <c r="G63" s="679">
        <v>-1</v>
      </c>
      <c r="H63" s="680">
        <f>Убыточн!H81</f>
        <v>0</v>
      </c>
      <c r="I63" s="680">
        <f>Убыточн!I81</f>
        <v>0</v>
      </c>
      <c r="J63" s="680">
        <f>Убыточн!J81</f>
        <v>6.1842918985776131E-2</v>
      </c>
      <c r="K63" s="680">
        <f>Убыточн!K81</f>
        <v>0.12330456226880394</v>
      </c>
    </row>
    <row r="64" spans="1:11" s="355" customFormat="1">
      <c r="A64" s="1260" t="s">
        <v>488</v>
      </c>
      <c r="B64" s="1261"/>
      <c r="C64" s="1261"/>
      <c r="D64" s="1261"/>
      <c r="E64" s="1261"/>
      <c r="F64" s="1262"/>
      <c r="G64" s="695"/>
      <c r="H64" s="694">
        <f>SUM(H61:H63)</f>
        <v>0.2574002574002574</v>
      </c>
      <c r="I64" s="694">
        <f>SUM(I61:I63)</f>
        <v>0.43613707165109034</v>
      </c>
      <c r="J64" s="694">
        <f>SUM(J61:J63)</f>
        <v>0.92764378478664189</v>
      </c>
      <c r="K64" s="694">
        <f>SUM(K61:K63)</f>
        <v>0.92478421701602953</v>
      </c>
    </row>
    <row r="65" spans="1:11">
      <c r="A65" s="1080" t="s">
        <v>86</v>
      </c>
      <c r="B65" s="1081"/>
      <c r="C65" s="1081"/>
      <c r="D65" s="1081"/>
      <c r="E65" s="1081"/>
      <c r="F65" s="1082"/>
      <c r="G65" s="683"/>
      <c r="H65" s="696"/>
      <c r="I65" s="696"/>
      <c r="J65" s="696"/>
      <c r="K65" s="696"/>
    </row>
    <row r="66" spans="1:11">
      <c r="A66" s="1078" t="str">
        <f>A61</f>
        <v>больше 0</v>
      </c>
      <c r="B66" s="1078"/>
      <c r="C66" s="1078"/>
      <c r="D66" s="1078"/>
      <c r="E66" s="1078"/>
      <c r="F66" s="1078"/>
      <c r="G66" s="685">
        <v>1</v>
      </c>
      <c r="H66" s="686">
        <f t="shared" ref="H66:K68" si="0">H11+H16+H21+H26+H31+H36+H41+H46+H51+H56+H61</f>
        <v>82.496782496782487</v>
      </c>
      <c r="I66" s="686">
        <f t="shared" si="0"/>
        <v>82.11838006230532</v>
      </c>
      <c r="J66" s="686">
        <f t="shared" si="0"/>
        <v>79.591836734693871</v>
      </c>
      <c r="K66" s="686">
        <f t="shared" si="0"/>
        <v>77.805178791615276</v>
      </c>
    </row>
    <row r="67" spans="1:11">
      <c r="A67" s="1078" t="str">
        <f>A62</f>
        <v>меньше 0</v>
      </c>
      <c r="B67" s="1078"/>
      <c r="C67" s="1078"/>
      <c r="D67" s="1078"/>
      <c r="E67" s="1078"/>
      <c r="F67" s="1078"/>
      <c r="G67" s="685">
        <v>0</v>
      </c>
      <c r="H67" s="686">
        <f t="shared" si="0"/>
        <v>15.637065637065636</v>
      </c>
      <c r="I67" s="686">
        <f t="shared" si="0"/>
        <v>16.510903426791277</v>
      </c>
      <c r="J67" s="686">
        <f t="shared" si="0"/>
        <v>18.614718614718615</v>
      </c>
      <c r="K67" s="686">
        <f t="shared" si="0"/>
        <v>20.345252774352648</v>
      </c>
    </row>
    <row r="68" spans="1:11">
      <c r="A68" s="1078" t="str">
        <f>A63</f>
        <v>равен 0</v>
      </c>
      <c r="B68" s="1078"/>
      <c r="C68" s="1078"/>
      <c r="D68" s="1078"/>
      <c r="E68" s="1078"/>
      <c r="F68" s="1078"/>
      <c r="G68" s="685">
        <v>-1</v>
      </c>
      <c r="H68" s="686">
        <f t="shared" si="0"/>
        <v>1.8661518661518659</v>
      </c>
      <c r="I68" s="686">
        <f t="shared" si="0"/>
        <v>1.3707165109034267</v>
      </c>
      <c r="J68" s="686">
        <f t="shared" si="0"/>
        <v>1.7934446505875077</v>
      </c>
      <c r="K68" s="686">
        <f t="shared" si="0"/>
        <v>1.8495684340320595</v>
      </c>
    </row>
    <row r="69" spans="1:11">
      <c r="A69" s="1077" t="s">
        <v>87</v>
      </c>
      <c r="B69" s="1077"/>
      <c r="C69" s="1077"/>
      <c r="D69" s="1077"/>
      <c r="E69" s="1077"/>
      <c r="F69" s="1077"/>
      <c r="G69" s="687"/>
      <c r="H69" s="697"/>
      <c r="I69" s="697"/>
      <c r="J69" s="697"/>
      <c r="K69" s="697"/>
    </row>
    <row r="70" spans="1:11">
      <c r="A70" s="1077"/>
      <c r="B70" s="1077"/>
      <c r="C70" s="1077"/>
      <c r="D70" s="1077"/>
      <c r="E70" s="1077"/>
      <c r="F70" s="1077"/>
      <c r="G70" s="685"/>
      <c r="H70" s="686">
        <f>SUM(H66:H69)</f>
        <v>99.999999999999986</v>
      </c>
      <c r="I70" s="686">
        <f>SUM(I66:I69)</f>
        <v>100.00000000000001</v>
      </c>
      <c r="J70" s="686">
        <f>SUM(J66:J69)</f>
        <v>99.999999999999986</v>
      </c>
      <c r="K70" s="686">
        <f>SUM(K66:K69)</f>
        <v>99.999999999999986</v>
      </c>
    </row>
  </sheetData>
  <mergeCells count="46">
    <mergeCell ref="A61:F61"/>
    <mergeCell ref="A62:F62"/>
    <mergeCell ref="A63:F63"/>
    <mergeCell ref="A64:F64"/>
    <mergeCell ref="A69:F69"/>
    <mergeCell ref="A70:F70"/>
    <mergeCell ref="A65:F65"/>
    <mergeCell ref="A66:F66"/>
    <mergeCell ref="A67:F67"/>
    <mergeCell ref="A68:F68"/>
    <mergeCell ref="A51:F51"/>
    <mergeCell ref="A52:F52"/>
    <mergeCell ref="A53:F53"/>
    <mergeCell ref="A56:F56"/>
    <mergeCell ref="A57:F57"/>
    <mergeCell ref="A58:F58"/>
    <mergeCell ref="A41:F41"/>
    <mergeCell ref="A42:F42"/>
    <mergeCell ref="A43:F43"/>
    <mergeCell ref="A46:F46"/>
    <mergeCell ref="A47:F47"/>
    <mergeCell ref="A48:F48"/>
    <mergeCell ref="A31:F31"/>
    <mergeCell ref="A32:F32"/>
    <mergeCell ref="A33:F33"/>
    <mergeCell ref="A36:F36"/>
    <mergeCell ref="A37:F37"/>
    <mergeCell ref="A38:F38"/>
    <mergeCell ref="A21:F21"/>
    <mergeCell ref="A22:F22"/>
    <mergeCell ref="A23:F23"/>
    <mergeCell ref="A26:F26"/>
    <mergeCell ref="A27:F27"/>
    <mergeCell ref="A28:F28"/>
    <mergeCell ref="A11:F11"/>
    <mergeCell ref="A12:F12"/>
    <mergeCell ref="A13:F13"/>
    <mergeCell ref="A16:F16"/>
    <mergeCell ref="A17:F17"/>
    <mergeCell ref="A18:F18"/>
    <mergeCell ref="C1:K1"/>
    <mergeCell ref="A3:F4"/>
    <mergeCell ref="G3:G4"/>
    <mergeCell ref="A6:F6"/>
    <mergeCell ref="A7:F7"/>
    <mergeCell ref="A8:F8"/>
  </mergeCells>
  <phoneticPr fontId="46" type="noConversion"/>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9"/>
  <sheetViews>
    <sheetView topLeftCell="A4" workbookViewId="0">
      <selection activeCell="L12" sqref="L12"/>
    </sheetView>
  </sheetViews>
  <sheetFormatPr defaultRowHeight="13.2"/>
  <cols>
    <col min="1" max="1" width="1.5546875" customWidth="1"/>
    <col min="7" max="7" width="10.109375" customWidth="1"/>
    <col min="8" max="11" width="11.6640625" customWidth="1"/>
    <col min="12" max="23" width="9.109375" style="7" customWidth="1"/>
  </cols>
  <sheetData>
    <row r="1" spans="1:23">
      <c r="A1" s="668"/>
      <c r="B1" s="668"/>
      <c r="C1" s="668"/>
      <c r="D1" s="668"/>
      <c r="E1" s="668"/>
      <c r="F1" s="668"/>
      <c r="G1" s="668"/>
      <c r="H1" s="669"/>
      <c r="I1" s="669"/>
      <c r="J1" s="669"/>
      <c r="K1" s="669"/>
    </row>
    <row r="2" spans="1:23">
      <c r="C2" s="1083" t="s">
        <v>84</v>
      </c>
      <c r="D2" s="1083"/>
      <c r="E2" s="1083"/>
      <c r="F2" s="1083"/>
      <c r="G2" s="1083"/>
      <c r="H2" s="1083"/>
      <c r="I2" s="1083"/>
      <c r="J2" s="1083"/>
      <c r="K2" s="1083"/>
      <c r="L2" s="866"/>
    </row>
    <row r="3" spans="1:23">
      <c r="J3" s="369"/>
      <c r="K3" s="369"/>
    </row>
    <row r="4" spans="1:23" ht="26.4">
      <c r="A4" s="1084" t="s">
        <v>85</v>
      </c>
      <c r="B4" s="1085"/>
      <c r="C4" s="1085"/>
      <c r="D4" s="1085"/>
      <c r="E4" s="1085"/>
      <c r="F4" s="1086"/>
      <c r="G4" s="1258" t="s">
        <v>83</v>
      </c>
      <c r="H4" s="689" t="s">
        <v>520</v>
      </c>
      <c r="I4" s="689" t="s">
        <v>693</v>
      </c>
      <c r="J4" s="689" t="s">
        <v>222</v>
      </c>
      <c r="K4" s="689" t="s">
        <v>411</v>
      </c>
    </row>
    <row r="5" spans="1:23">
      <c r="A5" s="1087"/>
      <c r="B5" s="1088"/>
      <c r="C5" s="1088"/>
      <c r="D5" s="1088"/>
      <c r="E5" s="1088"/>
      <c r="F5" s="1089"/>
      <c r="G5" s="1259"/>
      <c r="H5" s="690" t="s">
        <v>659</v>
      </c>
      <c r="I5" s="690" t="s">
        <v>659</v>
      </c>
      <c r="J5" s="690" t="s">
        <v>659</v>
      </c>
      <c r="K5" s="690" t="s">
        <v>659</v>
      </c>
    </row>
    <row r="6" spans="1:23">
      <c r="A6" s="665" t="s">
        <v>586</v>
      </c>
      <c r="B6" s="666"/>
      <c r="C6" s="666"/>
      <c r="D6" s="666"/>
      <c r="E6" s="666"/>
      <c r="F6" s="666"/>
      <c r="G6" s="666"/>
      <c r="H6" s="666"/>
      <c r="I6" s="666"/>
      <c r="J6" s="666"/>
      <c r="K6" s="666"/>
    </row>
    <row r="7" spans="1:23">
      <c r="A7" s="1079" t="s">
        <v>694</v>
      </c>
      <c r="B7" s="1079"/>
      <c r="C7" s="1079"/>
      <c r="D7" s="1079"/>
      <c r="E7" s="1079"/>
      <c r="F7" s="1079"/>
      <c r="G7" s="679">
        <v>1</v>
      </c>
      <c r="H7" s="680">
        <f>Убыточн!H35</f>
        <v>82.496782496782501</v>
      </c>
      <c r="I7" s="680">
        <f>Убыточн!I35</f>
        <v>82.118380062305292</v>
      </c>
      <c r="J7" s="680">
        <f>Убыточн!J35</f>
        <v>79.591836734693871</v>
      </c>
      <c r="K7" s="680">
        <f>Убыточн!K35</f>
        <v>77.80517879161529</v>
      </c>
    </row>
    <row r="8" spans="1:23" s="355" customFormat="1">
      <c r="A8" s="1263" t="s">
        <v>695</v>
      </c>
      <c r="B8" s="1263"/>
      <c r="C8" s="1263"/>
      <c r="D8" s="1263"/>
      <c r="E8" s="1263"/>
      <c r="F8" s="1263"/>
      <c r="G8" s="699">
        <v>0</v>
      </c>
      <c r="H8" s="700">
        <f>Убыточн!H36</f>
        <v>15.637065637065637</v>
      </c>
      <c r="I8" s="700">
        <f>Убыточн!I36</f>
        <v>16.510903426791277</v>
      </c>
      <c r="J8" s="700">
        <f>Убыточн!J36</f>
        <v>18.614718614718615</v>
      </c>
      <c r="K8" s="700">
        <f>Убыточн!K36</f>
        <v>20.345252774352652</v>
      </c>
      <c r="L8" s="7"/>
      <c r="M8" s="7"/>
      <c r="N8" s="7"/>
      <c r="O8" s="7"/>
      <c r="P8" s="7"/>
      <c r="Q8" s="7"/>
      <c r="R8" s="7"/>
      <c r="S8" s="7"/>
      <c r="T8" s="7"/>
      <c r="U8" s="7"/>
      <c r="V8" s="7"/>
      <c r="W8" s="7"/>
    </row>
    <row r="9" spans="1:23">
      <c r="A9" s="1079" t="s">
        <v>696</v>
      </c>
      <c r="B9" s="1079"/>
      <c r="C9" s="1079"/>
      <c r="D9" s="1079"/>
      <c r="E9" s="1079"/>
      <c r="F9" s="1079"/>
      <c r="G9" s="679">
        <v>-1</v>
      </c>
      <c r="H9" s="680">
        <f>Убыточн!H37</f>
        <v>1.8661518661518661</v>
      </c>
      <c r="I9" s="680">
        <f>Убыточн!I37</f>
        <v>1.3707165109034267</v>
      </c>
      <c r="J9" s="680">
        <f>Убыточн!J37</f>
        <v>1.7934446505875077</v>
      </c>
      <c r="K9" s="680">
        <f>Убыточн!K37</f>
        <v>1.8495684340320593</v>
      </c>
    </row>
    <row r="10" spans="1:23">
      <c r="A10" s="665" t="s">
        <v>540</v>
      </c>
      <c r="B10" s="666"/>
      <c r="C10" s="666"/>
      <c r="D10" s="666"/>
      <c r="E10" s="666"/>
      <c r="F10" s="666"/>
      <c r="G10" s="666"/>
      <c r="H10" s="666"/>
      <c r="I10" s="666"/>
      <c r="J10" s="666"/>
      <c r="K10" s="666"/>
    </row>
    <row r="11" spans="1:23">
      <c r="A11" s="1079" t="s">
        <v>694</v>
      </c>
      <c r="B11" s="1079"/>
      <c r="C11" s="1079"/>
      <c r="D11" s="1079"/>
      <c r="E11" s="1079"/>
      <c r="F11" s="1079"/>
      <c r="G11" s="679">
        <v>1</v>
      </c>
      <c r="H11" s="680">
        <f>'убыт сумма'!H11/'убыт сумма'!H$14*100</f>
        <v>82.142857142857153</v>
      </c>
      <c r="I11" s="680">
        <f>'убыт сумма'!I11/'убыт сумма'!I$14*100</f>
        <v>84.545454545454547</v>
      </c>
      <c r="J11" s="680">
        <f>'убыт сумма'!J11/'убыт сумма'!J$14*100</f>
        <v>79.090909090909093</v>
      </c>
      <c r="K11" s="680">
        <f>'убыт сумма'!K11/'убыт сумма'!K$14*100</f>
        <v>74.285714285714292</v>
      </c>
    </row>
    <row r="12" spans="1:23" s="355" customFormat="1">
      <c r="A12" s="1263" t="s">
        <v>695</v>
      </c>
      <c r="B12" s="1263"/>
      <c r="C12" s="1263"/>
      <c r="D12" s="1263"/>
      <c r="E12" s="1263"/>
      <c r="F12" s="1263"/>
      <c r="G12" s="699">
        <v>0</v>
      </c>
      <c r="H12" s="700">
        <f>'убыт сумма'!H12/'убыт сумма'!H$14*100</f>
        <v>17.857142857142858</v>
      </c>
      <c r="I12" s="700">
        <f>'убыт сумма'!I12/'убыт сумма'!I$14*100</f>
        <v>15.454545454545453</v>
      </c>
      <c r="J12" s="700">
        <f>'убыт сумма'!J12/'убыт сумма'!J$14*100</f>
        <v>19.09090909090909</v>
      </c>
      <c r="K12" s="700">
        <f>'убыт сумма'!K12/'убыт сумма'!K$14*100</f>
        <v>22.857142857142858</v>
      </c>
      <c r="L12" s="7"/>
      <c r="M12" s="7"/>
      <c r="N12" s="7"/>
      <c r="O12" s="7"/>
      <c r="P12" s="7"/>
      <c r="Q12" s="7"/>
      <c r="R12" s="7"/>
      <c r="S12" s="7"/>
      <c r="T12" s="7"/>
      <c r="U12" s="7"/>
      <c r="V12" s="7"/>
      <c r="W12" s="7"/>
    </row>
    <row r="13" spans="1:23">
      <c r="A13" s="1079" t="s">
        <v>696</v>
      </c>
      <c r="B13" s="1079"/>
      <c r="C13" s="1079"/>
      <c r="D13" s="1079"/>
      <c r="E13" s="1079"/>
      <c r="F13" s="1079"/>
      <c r="G13" s="679">
        <v>-1</v>
      </c>
      <c r="H13" s="680">
        <f>'убыт сумма'!H13/'убыт сумма'!H$14*100</f>
        <v>0</v>
      </c>
      <c r="I13" s="680">
        <f>'убыт сумма'!I13/'убыт сумма'!I$14*100</f>
        <v>0</v>
      </c>
      <c r="J13" s="680">
        <f>'убыт сумма'!J13/'убыт сумма'!J$14*100</f>
        <v>1.8181818181818181</v>
      </c>
      <c r="K13" s="680">
        <f>'убыт сумма'!K13/'убыт сумма'!K$14*100</f>
        <v>2.8571428571428572</v>
      </c>
    </row>
    <row r="14" spans="1:23">
      <c r="A14" s="665" t="s">
        <v>539</v>
      </c>
      <c r="B14" s="666"/>
      <c r="C14" s="666"/>
      <c r="D14" s="666"/>
      <c r="E14" s="666"/>
      <c r="F14" s="666"/>
      <c r="G14" s="666"/>
      <c r="H14" s="666"/>
      <c r="I14" s="666"/>
      <c r="J14" s="666"/>
      <c r="K14" s="666"/>
    </row>
    <row r="15" spans="1:23">
      <c r="A15" s="1079" t="s">
        <v>694</v>
      </c>
      <c r="B15" s="1079"/>
      <c r="C15" s="1079"/>
      <c r="D15" s="1079"/>
      <c r="E15" s="1079"/>
      <c r="F15" s="1079"/>
      <c r="G15" s="679">
        <v>1</v>
      </c>
      <c r="H15" s="680">
        <f>'убыт сумма'!H16/'убыт сумма'!H$19*100</f>
        <v>93.548387096774192</v>
      </c>
      <c r="I15" s="680">
        <f>'убыт сумма'!I16/'убыт сумма'!I$19*100</f>
        <v>89.795918367346943</v>
      </c>
      <c r="J15" s="680">
        <f>'убыт сумма'!J16/'убыт сумма'!J$19*100</f>
        <v>82.474226804123703</v>
      </c>
      <c r="K15" s="680">
        <f>'убыт сумма'!K16/'убыт сумма'!K$19*100</f>
        <v>84.375</v>
      </c>
    </row>
    <row r="16" spans="1:23" s="355" customFormat="1">
      <c r="A16" s="1263" t="s">
        <v>695</v>
      </c>
      <c r="B16" s="1263"/>
      <c r="C16" s="1263"/>
      <c r="D16" s="1263"/>
      <c r="E16" s="1263"/>
      <c r="F16" s="1263"/>
      <c r="G16" s="699">
        <v>0</v>
      </c>
      <c r="H16" s="700">
        <f>'убыт сумма'!H17/'убыт сумма'!H$19*100</f>
        <v>6.4516129032258061</v>
      </c>
      <c r="I16" s="700">
        <f>'убыт сумма'!I17/'убыт сумма'!I$19*100</f>
        <v>8.1632653061224492</v>
      </c>
      <c r="J16" s="700">
        <f>'убыт сумма'!J17/'убыт сумма'!J$19*100</f>
        <v>17.525773195876287</v>
      </c>
      <c r="K16" s="700">
        <f>'убыт сумма'!K17/'убыт сумма'!K$19*100</f>
        <v>15.625</v>
      </c>
      <c r="L16" s="7"/>
      <c r="M16" s="7"/>
      <c r="N16" s="7"/>
      <c r="O16" s="7"/>
      <c r="P16" s="7"/>
      <c r="Q16" s="7"/>
      <c r="R16" s="7"/>
      <c r="S16" s="7"/>
      <c r="T16" s="7"/>
      <c r="U16" s="7"/>
      <c r="V16" s="7"/>
      <c r="W16" s="7"/>
    </row>
    <row r="17" spans="1:23">
      <c r="A17" s="1079" t="s">
        <v>696</v>
      </c>
      <c r="B17" s="1079"/>
      <c r="C17" s="1079"/>
      <c r="D17" s="1079"/>
      <c r="E17" s="1079"/>
      <c r="F17" s="1079"/>
      <c r="G17" s="679">
        <v>-1</v>
      </c>
      <c r="H17" s="680">
        <f>'убыт сумма'!H18/'убыт сумма'!H$19*100</f>
        <v>0</v>
      </c>
      <c r="I17" s="680">
        <f>'убыт сумма'!I18/'убыт сумма'!I$19*100</f>
        <v>2.0408163265306123</v>
      </c>
      <c r="J17" s="680">
        <f>'убыт сумма'!J18/'убыт сумма'!J$19*100</f>
        <v>0</v>
      </c>
      <c r="K17" s="680">
        <f>'убыт сумма'!K18/'убыт сумма'!K$19*100</f>
        <v>0</v>
      </c>
    </row>
    <row r="18" spans="1:23">
      <c r="A18" s="665" t="s">
        <v>529</v>
      </c>
      <c r="B18" s="666"/>
      <c r="C18" s="666"/>
      <c r="D18" s="666"/>
      <c r="E18" s="666"/>
      <c r="F18" s="666"/>
      <c r="G18" s="666"/>
      <c r="H18" s="666"/>
      <c r="I18" s="666"/>
      <c r="J18" s="666"/>
      <c r="K18" s="666"/>
    </row>
    <row r="19" spans="1:23">
      <c r="A19" s="1079" t="s">
        <v>694</v>
      </c>
      <c r="B19" s="1079"/>
      <c r="C19" s="1079"/>
      <c r="D19" s="1079"/>
      <c r="E19" s="1079"/>
      <c r="F19" s="1079"/>
      <c r="G19" s="679">
        <v>1</v>
      </c>
      <c r="H19" s="680">
        <f>'убыт сумма'!H21/'убыт сумма'!H$24*100</f>
        <v>84.463894967177239</v>
      </c>
      <c r="I19" s="680">
        <f>'убыт сумма'!I21/'убыт сумма'!I$24*100</f>
        <v>85.653104925053526</v>
      </c>
      <c r="J19" s="680">
        <f>'убыт сумма'!J21/'убыт сумма'!J$24*100</f>
        <v>78.448275862068968</v>
      </c>
      <c r="K19" s="680">
        <f>'убыт сумма'!K21/'убыт сумма'!K$24*100</f>
        <v>75</v>
      </c>
    </row>
    <row r="20" spans="1:23" s="355" customFormat="1">
      <c r="A20" s="1263" t="s">
        <v>695</v>
      </c>
      <c r="B20" s="1263"/>
      <c r="C20" s="1263"/>
      <c r="D20" s="1263"/>
      <c r="E20" s="1263"/>
      <c r="F20" s="1263"/>
      <c r="G20" s="699">
        <v>0</v>
      </c>
      <c r="H20" s="700">
        <f>'убыт сумма'!H22/'убыт сумма'!H$24*100</f>
        <v>13.129102844638949</v>
      </c>
      <c r="I20" s="700">
        <f>'убыт сумма'!I22/'убыт сумма'!I$24*100</f>
        <v>12.419700214132762</v>
      </c>
      <c r="J20" s="700">
        <f>'убыт сумма'!J22/'убыт сумма'!J$24*100</f>
        <v>20.258620689655174</v>
      </c>
      <c r="K20" s="700">
        <f>'убыт сумма'!K22/'убыт сумма'!K$24*100</f>
        <v>22.881355932203391</v>
      </c>
      <c r="L20" s="7"/>
      <c r="M20" s="7"/>
      <c r="N20" s="7"/>
      <c r="O20" s="7"/>
      <c r="P20" s="7"/>
      <c r="Q20" s="7"/>
      <c r="R20" s="7"/>
      <c r="S20" s="7"/>
      <c r="T20" s="7"/>
      <c r="U20" s="7"/>
      <c r="V20" s="7"/>
      <c r="W20" s="7"/>
    </row>
    <row r="21" spans="1:23">
      <c r="A21" s="1079" t="s">
        <v>696</v>
      </c>
      <c r="B21" s="1079"/>
      <c r="C21" s="1079"/>
      <c r="D21" s="1079"/>
      <c r="E21" s="1079"/>
      <c r="F21" s="1079"/>
      <c r="G21" s="679">
        <v>-1</v>
      </c>
      <c r="H21" s="680">
        <f>'убыт сумма'!H23/'убыт сумма'!H$24*100</f>
        <v>2.4070021881838071</v>
      </c>
      <c r="I21" s="680">
        <f>'убыт сумма'!I23/'убыт сумма'!I$24*100</f>
        <v>1.9271948608137044</v>
      </c>
      <c r="J21" s="680">
        <f>'убыт сумма'!J23/'убыт сумма'!J$24*100</f>
        <v>1.2931034482758621</v>
      </c>
      <c r="K21" s="680">
        <f>'убыт сумма'!K23/'убыт сумма'!K$24*100</f>
        <v>2.1186440677966103</v>
      </c>
    </row>
    <row r="22" spans="1:23">
      <c r="A22" s="665" t="s">
        <v>583</v>
      </c>
      <c r="B22" s="666"/>
      <c r="C22" s="666"/>
      <c r="D22" s="666"/>
      <c r="E22" s="666"/>
      <c r="F22" s="666"/>
      <c r="G22" s="666"/>
      <c r="H22" s="666"/>
      <c r="I22" s="666"/>
      <c r="J22" s="666"/>
      <c r="K22" s="666"/>
    </row>
    <row r="23" spans="1:23">
      <c r="A23" s="1079" t="s">
        <v>694</v>
      </c>
      <c r="B23" s="1079"/>
      <c r="C23" s="1079"/>
      <c r="D23" s="1079"/>
      <c r="E23" s="1079"/>
      <c r="F23" s="1079"/>
      <c r="G23" s="679">
        <v>1</v>
      </c>
      <c r="H23" s="680">
        <f>'убыт сумма'!H26/'убыт сумма'!H$29*100</f>
        <v>62.5</v>
      </c>
      <c r="I23" s="680">
        <f>'убыт сумма'!I26/'убыт сумма'!I$29*100</f>
        <v>55.000000000000014</v>
      </c>
      <c r="J23" s="680">
        <f>'убыт сумма'!J26/'убыт сумма'!J$29*100</f>
        <v>70.886075949367083</v>
      </c>
      <c r="K23" s="680">
        <f>'убыт сумма'!K26/'убыт сумма'!K$29*100</f>
        <v>75.949367088607588</v>
      </c>
    </row>
    <row r="24" spans="1:23" s="355" customFormat="1">
      <c r="A24" s="1263" t="s">
        <v>695</v>
      </c>
      <c r="B24" s="1263"/>
      <c r="C24" s="1263"/>
      <c r="D24" s="1263"/>
      <c r="E24" s="1263"/>
      <c r="F24" s="1263"/>
      <c r="G24" s="699">
        <v>0</v>
      </c>
      <c r="H24" s="700">
        <f>'убыт сумма'!H27/'убыт сумма'!H$29*100</f>
        <v>37.5</v>
      </c>
      <c r="I24" s="700">
        <f>'убыт сумма'!I27/'убыт сумма'!I$29*100</f>
        <v>43.750000000000007</v>
      </c>
      <c r="J24" s="700">
        <f>'убыт сумма'!J27/'убыт сумма'!J$29*100</f>
        <v>26.582278481012654</v>
      </c>
      <c r="K24" s="700">
        <f>'убыт сумма'!K27/'убыт сумма'!K$29*100</f>
        <v>24.050632911392402</v>
      </c>
      <c r="L24" s="7"/>
      <c r="M24" s="7"/>
      <c r="N24" s="7"/>
      <c r="O24" s="7"/>
      <c r="P24" s="7"/>
      <c r="Q24" s="7"/>
      <c r="R24" s="7"/>
      <c r="S24" s="7"/>
      <c r="T24" s="7"/>
      <c r="U24" s="7"/>
      <c r="V24" s="7"/>
      <c r="W24" s="7"/>
    </row>
    <row r="25" spans="1:23">
      <c r="A25" s="1079" t="s">
        <v>696</v>
      </c>
      <c r="B25" s="1079"/>
      <c r="C25" s="1079"/>
      <c r="D25" s="1079"/>
      <c r="E25" s="1079"/>
      <c r="F25" s="1079"/>
      <c r="G25" s="679">
        <v>-1</v>
      </c>
      <c r="H25" s="680">
        <f>'убыт сумма'!H28/'убыт сумма'!H$29*100</f>
        <v>0</v>
      </c>
      <c r="I25" s="680">
        <f>'убыт сумма'!I28/'убыт сумма'!I$29*100</f>
        <v>1.2500000000000002</v>
      </c>
      <c r="J25" s="680">
        <f>'убыт сумма'!J28/'убыт сумма'!J$29*100</f>
        <v>2.5316455696202533</v>
      </c>
      <c r="K25" s="680">
        <f>'убыт сумма'!K28/'убыт сумма'!K$29*100</f>
        <v>0</v>
      </c>
    </row>
    <row r="26" spans="1:23">
      <c r="A26" s="665" t="s">
        <v>541</v>
      </c>
      <c r="B26" s="666"/>
      <c r="C26" s="666"/>
      <c r="D26" s="666"/>
      <c r="E26" s="666"/>
      <c r="F26" s="666"/>
      <c r="G26" s="666"/>
      <c r="H26" s="666"/>
      <c r="I26" s="666"/>
      <c r="J26" s="666"/>
      <c r="K26" s="666"/>
    </row>
    <row r="27" spans="1:23">
      <c r="A27" s="1079" t="s">
        <v>694</v>
      </c>
      <c r="B27" s="1079"/>
      <c r="C27" s="1079"/>
      <c r="D27" s="1079"/>
      <c r="E27" s="1079"/>
      <c r="F27" s="1079"/>
      <c r="G27" s="679">
        <v>1</v>
      </c>
      <c r="H27" s="680">
        <f>'убыт сумма'!H31/'убыт сумма'!H$34*100</f>
        <v>80.172413793103431</v>
      </c>
      <c r="I27" s="680">
        <f>'убыт сумма'!I31/'убыт сумма'!I$34*100</f>
        <v>80.172413793103445</v>
      </c>
      <c r="J27" s="680">
        <f>'убыт сумма'!J31/'убыт сумма'!J$34*100</f>
        <v>77.731092436974791</v>
      </c>
      <c r="K27" s="680">
        <f>'убыт сумма'!K31/'убыт сумма'!K$34*100</f>
        <v>74.090909090909079</v>
      </c>
    </row>
    <row r="28" spans="1:23" s="355" customFormat="1">
      <c r="A28" s="1263" t="s">
        <v>695</v>
      </c>
      <c r="B28" s="1263"/>
      <c r="C28" s="1263"/>
      <c r="D28" s="1263"/>
      <c r="E28" s="1263"/>
      <c r="F28" s="1263"/>
      <c r="G28" s="699">
        <v>0</v>
      </c>
      <c r="H28" s="700">
        <f>'убыт сумма'!H32/'убыт сумма'!H$34*100</f>
        <v>18.103448275862068</v>
      </c>
      <c r="I28" s="700">
        <f>'убыт сумма'!I32/'убыт сумма'!I$34*100</f>
        <v>19.396551724137932</v>
      </c>
      <c r="J28" s="700">
        <f>'убыт сумма'!J32/'убыт сумма'!J$34*100</f>
        <v>20.168067226890756</v>
      </c>
      <c r="K28" s="700">
        <f>'убыт сумма'!K32/'убыт сумма'!K$34*100</f>
        <v>24.545454545454547</v>
      </c>
      <c r="L28" s="7"/>
      <c r="M28" s="7"/>
      <c r="N28" s="7"/>
      <c r="O28" s="7"/>
      <c r="P28" s="7"/>
      <c r="Q28" s="7"/>
      <c r="R28" s="7"/>
      <c r="S28" s="7"/>
      <c r="T28" s="7"/>
      <c r="U28" s="7"/>
      <c r="V28" s="7"/>
      <c r="W28" s="7"/>
    </row>
    <row r="29" spans="1:23">
      <c r="A29" s="1079" t="s">
        <v>696</v>
      </c>
      <c r="B29" s="1079"/>
      <c r="C29" s="1079"/>
      <c r="D29" s="1079"/>
      <c r="E29" s="1079"/>
      <c r="F29" s="1079"/>
      <c r="G29" s="679">
        <v>-1</v>
      </c>
      <c r="H29" s="680">
        <f>'убыт сумма'!H33/'убыт сумма'!H$34*100</f>
        <v>1.7241379310344827</v>
      </c>
      <c r="I29" s="680">
        <f>'убыт сумма'!I33/'убыт сумма'!I$34*100</f>
        <v>0.43103448275862066</v>
      </c>
      <c r="J29" s="680">
        <f>'убыт сумма'!J33/'убыт сумма'!J$34*100</f>
        <v>2.1008403361344539</v>
      </c>
      <c r="K29" s="680">
        <f>'убыт сумма'!K33/'убыт сумма'!K$34*100</f>
        <v>1.3636363636363638</v>
      </c>
    </row>
    <row r="30" spans="1:23">
      <c r="A30" s="665" t="s">
        <v>95</v>
      </c>
      <c r="B30" s="666"/>
      <c r="C30" s="666"/>
      <c r="D30" s="666"/>
      <c r="E30" s="666"/>
      <c r="F30" s="666"/>
      <c r="G30" s="666"/>
      <c r="H30" s="666"/>
      <c r="I30" s="666"/>
      <c r="J30" s="666"/>
      <c r="K30" s="666"/>
    </row>
    <row r="31" spans="1:23">
      <c r="A31" s="1079" t="s">
        <v>694</v>
      </c>
      <c r="B31" s="1079"/>
      <c r="C31" s="1079"/>
      <c r="D31" s="1079"/>
      <c r="E31" s="1079"/>
      <c r="F31" s="1079"/>
      <c r="G31" s="679">
        <v>1</v>
      </c>
      <c r="H31" s="680">
        <f>'убыт сумма'!H36/'убыт сумма'!H$39*100</f>
        <v>88.432835820895519</v>
      </c>
      <c r="I31" s="680">
        <f>'убыт сумма'!I36/'убыт сумма'!I$39*100</f>
        <v>86.851211072664356</v>
      </c>
      <c r="J31" s="680">
        <f>'убыт сумма'!J36/'убыт сумма'!J$39*100</f>
        <v>85.762711864406782</v>
      </c>
      <c r="K31" s="680">
        <f>'убыт сумма'!K36/'убыт сумма'!K$39*100</f>
        <v>87.171052631578945</v>
      </c>
    </row>
    <row r="32" spans="1:23" s="355" customFormat="1">
      <c r="A32" s="1263" t="s">
        <v>695</v>
      </c>
      <c r="B32" s="1263"/>
      <c r="C32" s="1263"/>
      <c r="D32" s="1263"/>
      <c r="E32" s="1263"/>
      <c r="F32" s="1263"/>
      <c r="G32" s="699">
        <v>0</v>
      </c>
      <c r="H32" s="700">
        <f>'убыт сумма'!H37/'убыт сумма'!H$39*100</f>
        <v>10.44776119402985</v>
      </c>
      <c r="I32" s="700">
        <f>'убыт сумма'!I37/'убыт сумма'!I$39*100</f>
        <v>12.45674740484429</v>
      </c>
      <c r="J32" s="700">
        <f>'убыт сумма'!J37/'убыт сумма'!J$39*100</f>
        <v>12.881355932203389</v>
      </c>
      <c r="K32" s="700">
        <f>'убыт сумма'!K37/'убыт сумма'!K$39*100</f>
        <v>10.855263157894736</v>
      </c>
      <c r="L32" s="7"/>
      <c r="M32" s="7"/>
      <c r="N32" s="7"/>
      <c r="O32" s="7"/>
      <c r="P32" s="7"/>
      <c r="Q32" s="7"/>
      <c r="R32" s="7"/>
      <c r="S32" s="7"/>
      <c r="T32" s="7"/>
      <c r="U32" s="7"/>
      <c r="V32" s="7"/>
      <c r="W32" s="7"/>
    </row>
    <row r="33" spans="1:23">
      <c r="A33" s="1079" t="s">
        <v>696</v>
      </c>
      <c r="B33" s="1079"/>
      <c r="C33" s="1079"/>
      <c r="D33" s="1079"/>
      <c r="E33" s="1079"/>
      <c r="F33" s="1079"/>
      <c r="G33" s="679">
        <v>-1</v>
      </c>
      <c r="H33" s="680">
        <f>'убыт сумма'!H38/'убыт сумма'!H$39*100</f>
        <v>1.1194029850746268</v>
      </c>
      <c r="I33" s="680">
        <f>'убыт сумма'!I38/'убыт сумма'!I$39*100</f>
        <v>0.69204152249134954</v>
      </c>
      <c r="J33" s="680">
        <f>'убыт сумма'!J38/'убыт сумма'!J$39*100</f>
        <v>1.3559322033898304</v>
      </c>
      <c r="K33" s="680">
        <f>'убыт сумма'!K38/'убыт сумма'!K$39*100</f>
        <v>1.9736842105263157</v>
      </c>
    </row>
    <row r="34" spans="1:23">
      <c r="A34" s="665" t="s">
        <v>543</v>
      </c>
      <c r="B34" s="666"/>
      <c r="C34" s="666"/>
      <c r="D34" s="666"/>
      <c r="E34" s="666"/>
      <c r="F34" s="666"/>
      <c r="G34" s="666"/>
      <c r="H34" s="666"/>
      <c r="I34" s="666"/>
      <c r="J34" s="666"/>
      <c r="K34" s="666"/>
    </row>
    <row r="35" spans="1:23">
      <c r="A35" s="1079" t="s">
        <v>694</v>
      </c>
      <c r="B35" s="1079"/>
      <c r="C35" s="1079"/>
      <c r="D35" s="1079"/>
      <c r="E35" s="1079"/>
      <c r="F35" s="1079"/>
      <c r="G35" s="679">
        <v>1</v>
      </c>
      <c r="H35" s="680">
        <f>'убыт сумма'!H41/'убыт сумма'!H$44*100</f>
        <v>77.142857142857153</v>
      </c>
      <c r="I35" s="680">
        <f>'убыт сумма'!I41/'убыт сумма'!I$44*100</f>
        <v>81.578947368421069</v>
      </c>
      <c r="J35" s="680">
        <f>'убыт сумма'!J41/'убыт сумма'!J$44*100</f>
        <v>81.578947368421041</v>
      </c>
      <c r="K35" s="680">
        <f>'убыт сумма'!K41/'убыт сумма'!K$44*100</f>
        <v>77.499999999999986</v>
      </c>
    </row>
    <row r="36" spans="1:23" s="355" customFormat="1">
      <c r="A36" s="1263" t="s">
        <v>695</v>
      </c>
      <c r="B36" s="1263"/>
      <c r="C36" s="1263"/>
      <c r="D36" s="1263"/>
      <c r="E36" s="1263"/>
      <c r="F36" s="1263"/>
      <c r="G36" s="699">
        <v>0</v>
      </c>
      <c r="H36" s="700">
        <f>'убыт сумма'!H42/'убыт сумма'!H$44*100</f>
        <v>20</v>
      </c>
      <c r="I36" s="700">
        <f>'убыт сумма'!I42/'убыт сумма'!I$44*100</f>
        <v>18.421052631578949</v>
      </c>
      <c r="J36" s="700">
        <f>'убыт сумма'!J42/'убыт сумма'!J$44*100</f>
        <v>18.421052631578945</v>
      </c>
      <c r="K36" s="700">
        <f>'убыт сумма'!K42/'убыт сумма'!K$44*100</f>
        <v>22.499999999999996</v>
      </c>
      <c r="L36" s="7"/>
      <c r="M36" s="7"/>
      <c r="N36" s="7"/>
      <c r="O36" s="7"/>
      <c r="P36" s="7"/>
      <c r="Q36" s="7"/>
      <c r="R36" s="7"/>
      <c r="S36" s="7"/>
      <c r="T36" s="7"/>
      <c r="U36" s="7"/>
      <c r="V36" s="7"/>
      <c r="W36" s="7"/>
    </row>
    <row r="37" spans="1:23">
      <c r="A37" s="1079" t="s">
        <v>696</v>
      </c>
      <c r="B37" s="1079"/>
      <c r="C37" s="1079"/>
      <c r="D37" s="1079"/>
      <c r="E37" s="1079"/>
      <c r="F37" s="1079"/>
      <c r="G37" s="679">
        <v>-1</v>
      </c>
      <c r="H37" s="680">
        <f>'убыт сумма'!H43/'убыт сумма'!H$44*100</f>
        <v>2.8571428571428572</v>
      </c>
      <c r="I37" s="680">
        <f>'убыт сумма'!I43/'убыт сумма'!I$44*100</f>
        <v>0</v>
      </c>
      <c r="J37" s="680">
        <f>'убыт сумма'!J43/'убыт сумма'!J$44*100</f>
        <v>0</v>
      </c>
      <c r="K37" s="680">
        <f>'убыт сумма'!K43/'убыт сумма'!K$44*100</f>
        <v>0</v>
      </c>
    </row>
    <row r="38" spans="1:23">
      <c r="A38" s="665" t="s">
        <v>544</v>
      </c>
      <c r="B38" s="666"/>
      <c r="C38" s="666"/>
      <c r="D38" s="666"/>
      <c r="E38" s="666"/>
      <c r="F38" s="666"/>
      <c r="G38" s="666"/>
      <c r="H38" s="666"/>
      <c r="I38" s="666"/>
      <c r="J38" s="666"/>
      <c r="K38" s="666"/>
    </row>
    <row r="39" spans="1:23">
      <c r="A39" s="1079" t="s">
        <v>694</v>
      </c>
      <c r="B39" s="1079"/>
      <c r="C39" s="1079"/>
      <c r="D39" s="1079"/>
      <c r="E39" s="1079"/>
      <c r="F39" s="1079"/>
      <c r="G39" s="679">
        <v>1</v>
      </c>
      <c r="H39" s="680">
        <f>'убыт сумма'!H46/'убыт сумма'!H$49*100</f>
        <v>79.020979020979027</v>
      </c>
      <c r="I39" s="680">
        <f>'убыт сумма'!I46/'убыт сумма'!I$49*100</f>
        <v>77.931034482758633</v>
      </c>
      <c r="J39" s="680">
        <f>'убыт сумма'!J46/'убыт сумма'!J$49*100</f>
        <v>79.310344827586206</v>
      </c>
      <c r="K39" s="680">
        <f>'убыт сумма'!K46/'убыт сумма'!K$49*100</f>
        <v>76.510067114093957</v>
      </c>
    </row>
    <row r="40" spans="1:23" s="355" customFormat="1">
      <c r="A40" s="1263" t="s">
        <v>695</v>
      </c>
      <c r="B40" s="1263"/>
      <c r="C40" s="1263"/>
      <c r="D40" s="1263"/>
      <c r="E40" s="1263"/>
      <c r="F40" s="1263"/>
      <c r="G40" s="699">
        <v>0</v>
      </c>
      <c r="H40" s="700">
        <f>'убыт сумма'!H47/'убыт сумма'!H$49*100</f>
        <v>17.482517482517483</v>
      </c>
      <c r="I40" s="700">
        <f>'убыт сумма'!I47/'убыт сумма'!I$49*100</f>
        <v>20.689655172413797</v>
      </c>
      <c r="J40" s="700">
        <f>'убыт сумма'!J47/'убыт сумма'!J$49*100</f>
        <v>19.310344827586206</v>
      </c>
      <c r="K40" s="700">
        <f>'убыт сумма'!K47/'убыт сумма'!K$49*100</f>
        <v>22.818791946308725</v>
      </c>
      <c r="L40" s="7"/>
      <c r="M40" s="7"/>
      <c r="N40" s="7"/>
      <c r="O40" s="7"/>
      <c r="P40" s="7"/>
      <c r="Q40" s="7"/>
      <c r="R40" s="7"/>
      <c r="S40" s="7"/>
      <c r="T40" s="7"/>
      <c r="U40" s="7"/>
      <c r="V40" s="7"/>
      <c r="W40" s="7"/>
    </row>
    <row r="41" spans="1:23">
      <c r="A41" s="1079" t="s">
        <v>696</v>
      </c>
      <c r="B41" s="1079"/>
      <c r="C41" s="1079"/>
      <c r="D41" s="1079"/>
      <c r="E41" s="1079"/>
      <c r="F41" s="1079"/>
      <c r="G41" s="679">
        <v>-1</v>
      </c>
      <c r="H41" s="680">
        <f>'убыт сумма'!H48/'убыт сумма'!H$49*100</f>
        <v>3.4965034965034967</v>
      </c>
      <c r="I41" s="680">
        <f>'убыт сумма'!I48/'убыт сумма'!I$49*100</f>
        <v>1.3793103448275863</v>
      </c>
      <c r="J41" s="680">
        <f>'убыт сумма'!J48/'убыт сумма'!J$49*100</f>
        <v>1.3793103448275863</v>
      </c>
      <c r="K41" s="680">
        <f>'убыт сумма'!K48/'убыт сумма'!K$49*100</f>
        <v>0.67114093959731547</v>
      </c>
    </row>
    <row r="42" spans="1:23">
      <c r="A42" s="665" t="s">
        <v>545</v>
      </c>
      <c r="B42" s="666"/>
      <c r="C42" s="666"/>
      <c r="D42" s="666"/>
      <c r="E42" s="666"/>
      <c r="F42" s="666"/>
      <c r="G42" s="666"/>
      <c r="H42" s="666"/>
      <c r="I42" s="666"/>
      <c r="J42" s="666"/>
      <c r="K42" s="666"/>
    </row>
    <row r="43" spans="1:23">
      <c r="A43" s="1079" t="s">
        <v>694</v>
      </c>
      <c r="B43" s="1079"/>
      <c r="C43" s="1079"/>
      <c r="D43" s="1079"/>
      <c r="E43" s="1079"/>
      <c r="F43" s="1079"/>
      <c r="G43" s="679">
        <v>1</v>
      </c>
      <c r="H43" s="680">
        <f>'убыт сумма'!H51/'убыт сумма'!H$54*100</f>
        <v>78.740157480314949</v>
      </c>
      <c r="I43" s="680">
        <f>'убыт сумма'!I51/'убыт сумма'!I$54*100</f>
        <v>77.941176470588232</v>
      </c>
      <c r="J43" s="680">
        <f>'убыт сумма'!J51/'убыт сумма'!J$54*100</f>
        <v>77.272727272727266</v>
      </c>
      <c r="K43" s="680">
        <f>'убыт сумма'!K51/'убыт сумма'!K$54*100</f>
        <v>75.539568345323744</v>
      </c>
    </row>
    <row r="44" spans="1:23" s="355" customFormat="1">
      <c r="A44" s="1263" t="s">
        <v>695</v>
      </c>
      <c r="B44" s="1263"/>
      <c r="C44" s="1263"/>
      <c r="D44" s="1263"/>
      <c r="E44" s="1263"/>
      <c r="F44" s="1263"/>
      <c r="G44" s="699">
        <v>0</v>
      </c>
      <c r="H44" s="700">
        <f>'убыт сумма'!H52/'убыт сумма'!H$54*100</f>
        <v>18.110236220472441</v>
      </c>
      <c r="I44" s="700">
        <f>'убыт сумма'!I52/'убыт сумма'!I$54*100</f>
        <v>19.117647058823533</v>
      </c>
      <c r="J44" s="700">
        <f>'убыт сумма'!J52/'убыт сумма'!J$54*100</f>
        <v>18.18181818181818</v>
      </c>
      <c r="K44" s="700">
        <f>'убыт сумма'!K52/'убыт сумма'!K$54*100</f>
        <v>21.582733812949641</v>
      </c>
      <c r="L44" s="7"/>
      <c r="M44" s="7"/>
      <c r="N44" s="7"/>
      <c r="O44" s="7"/>
      <c r="P44" s="7"/>
      <c r="Q44" s="7"/>
      <c r="R44" s="7"/>
      <c r="S44" s="7"/>
      <c r="T44" s="7"/>
      <c r="U44" s="7"/>
      <c r="V44" s="7"/>
      <c r="W44" s="7"/>
    </row>
    <row r="45" spans="1:23">
      <c r="A45" s="1079" t="s">
        <v>696</v>
      </c>
      <c r="B45" s="1079"/>
      <c r="C45" s="1079"/>
      <c r="D45" s="1079"/>
      <c r="E45" s="1079"/>
      <c r="F45" s="1079"/>
      <c r="G45" s="679">
        <v>-1</v>
      </c>
      <c r="H45" s="680">
        <f>'убыт сумма'!H53/'убыт сумма'!H$54*100</f>
        <v>3.1496062992125982</v>
      </c>
      <c r="I45" s="680">
        <f>'убыт сумма'!I53/'убыт сумма'!I$54*100</f>
        <v>2.9411764705882355</v>
      </c>
      <c r="J45" s="680">
        <f>'убыт сумма'!J53/'убыт сумма'!J$54*100</f>
        <v>4.545454545454545</v>
      </c>
      <c r="K45" s="680">
        <f>'убыт сумма'!K53/'убыт сумма'!K$54*100</f>
        <v>2.8776978417266186</v>
      </c>
    </row>
    <row r="46" spans="1:23">
      <c r="A46" s="665" t="s">
        <v>582</v>
      </c>
      <c r="B46" s="666"/>
      <c r="C46" s="666"/>
      <c r="D46" s="666"/>
      <c r="E46" s="666"/>
      <c r="F46" s="666"/>
      <c r="G46" s="666"/>
      <c r="H46" s="666"/>
      <c r="I46" s="666"/>
      <c r="J46" s="666"/>
      <c r="K46" s="666"/>
    </row>
    <row r="47" spans="1:23">
      <c r="A47" s="1079" t="s">
        <v>694</v>
      </c>
      <c r="B47" s="1079"/>
      <c r="C47" s="1079"/>
      <c r="D47" s="1079"/>
      <c r="E47" s="1079"/>
      <c r="F47" s="1079"/>
      <c r="G47" s="679">
        <v>1</v>
      </c>
      <c r="H47" s="680">
        <f>'убыт сумма'!H56/'убыт сумма'!H$59*100</f>
        <v>66.666666666666657</v>
      </c>
      <c r="I47" s="680">
        <f>'убыт сумма'!I56/'убыт сумма'!I$59*100</f>
        <v>66.666666666666671</v>
      </c>
      <c r="J47" s="680">
        <f>'убыт сумма'!J56/'убыт сумма'!J$59*100</f>
        <v>75</v>
      </c>
      <c r="K47" s="680">
        <f>'убыт сумма'!K56/'убыт сумма'!K$59*100</f>
        <v>66.666666666666657</v>
      </c>
    </row>
    <row r="48" spans="1:23" s="355" customFormat="1">
      <c r="A48" s="1263" t="s">
        <v>695</v>
      </c>
      <c r="B48" s="1263"/>
      <c r="C48" s="1263"/>
      <c r="D48" s="1263"/>
      <c r="E48" s="1263"/>
      <c r="F48" s="1263"/>
      <c r="G48" s="699">
        <v>0</v>
      </c>
      <c r="H48" s="700">
        <f>'убыт сумма'!H57/'убыт сумма'!H$59*100</f>
        <v>0</v>
      </c>
      <c r="I48" s="700">
        <f>'убыт сумма'!I57/'убыт сумма'!I$59*100</f>
        <v>0</v>
      </c>
      <c r="J48" s="700">
        <f>'убыт сумма'!J57/'убыт сумма'!J$59*100</f>
        <v>0</v>
      </c>
      <c r="K48" s="700">
        <f>'убыт сумма'!K57/'убыт сумма'!K$59*100</f>
        <v>0</v>
      </c>
      <c r="L48" s="7"/>
      <c r="M48" s="7"/>
      <c r="N48" s="7"/>
      <c r="O48" s="7"/>
      <c r="P48" s="7"/>
      <c r="Q48" s="7"/>
      <c r="R48" s="7"/>
      <c r="S48" s="7"/>
      <c r="T48" s="7"/>
      <c r="U48" s="7"/>
      <c r="V48" s="7"/>
      <c r="W48" s="7"/>
    </row>
    <row r="49" spans="1:23">
      <c r="A49" s="1079" t="s">
        <v>696</v>
      </c>
      <c r="B49" s="1079"/>
      <c r="C49" s="1079"/>
      <c r="D49" s="1079"/>
      <c r="E49" s="1079"/>
      <c r="F49" s="1079"/>
      <c r="G49" s="679">
        <v>-1</v>
      </c>
      <c r="H49" s="680">
        <f>'убыт сумма'!H58/'убыт сумма'!H$59*100</f>
        <v>33.333333333333329</v>
      </c>
      <c r="I49" s="680">
        <f>'убыт сумма'!I58/'убыт сумма'!I$59*100</f>
        <v>33.333333333333336</v>
      </c>
      <c r="J49" s="680">
        <f>'убыт сумма'!J58/'убыт сумма'!J$59*100</f>
        <v>25.000000000000007</v>
      </c>
      <c r="K49" s="680">
        <f>'убыт сумма'!K58/'убыт сумма'!K$59*100</f>
        <v>33.333333333333329</v>
      </c>
    </row>
    <row r="50" spans="1:23">
      <c r="A50" s="665" t="s">
        <v>232</v>
      </c>
      <c r="B50" s="666"/>
      <c r="C50" s="666"/>
      <c r="D50" s="666"/>
      <c r="E50" s="666"/>
      <c r="F50" s="666"/>
      <c r="G50" s="666"/>
      <c r="H50" s="666"/>
      <c r="I50" s="666"/>
      <c r="J50" s="666"/>
      <c r="K50" s="666"/>
    </row>
    <row r="51" spans="1:23">
      <c r="A51" s="1079" t="s">
        <v>694</v>
      </c>
      <c r="B51" s="1079"/>
      <c r="C51" s="1079"/>
      <c r="D51" s="1079"/>
      <c r="E51" s="1079"/>
      <c r="F51" s="1079"/>
      <c r="G51" s="679">
        <v>1</v>
      </c>
      <c r="H51" s="680">
        <f>'убыт сумма'!H61/'убыт сумма'!H$64*100</f>
        <v>50</v>
      </c>
      <c r="I51" s="680">
        <f>'убыт сумма'!I61/'убыт сумма'!I$64*100</f>
        <v>57.142857142857139</v>
      </c>
      <c r="J51" s="680">
        <f>'убыт сумма'!J61/'убыт сумма'!J$64*100</f>
        <v>73.333333333333343</v>
      </c>
      <c r="K51" s="680">
        <f>'убыт сумма'!K61/'убыт сумма'!K$64*100</f>
        <v>60</v>
      </c>
    </row>
    <row r="52" spans="1:23" s="355" customFormat="1">
      <c r="A52" s="1263" t="s">
        <v>695</v>
      </c>
      <c r="B52" s="1263"/>
      <c r="C52" s="1263"/>
      <c r="D52" s="1263"/>
      <c r="E52" s="1263"/>
      <c r="F52" s="1263"/>
      <c r="G52" s="699">
        <v>0</v>
      </c>
      <c r="H52" s="700">
        <f>'убыт сумма'!H62/'убыт сумма'!H$64*100</f>
        <v>50</v>
      </c>
      <c r="I52" s="700">
        <f>'убыт сумма'!I62/'убыт сумма'!I$64*100</f>
        <v>42.857142857142854</v>
      </c>
      <c r="J52" s="700">
        <f>'убыт сумма'!J62/'убыт сумма'!J$64*100</f>
        <v>20</v>
      </c>
      <c r="K52" s="700">
        <f>'убыт сумма'!K62/'убыт сумма'!K$64*100</f>
        <v>26.666666666666668</v>
      </c>
      <c r="L52" s="7"/>
      <c r="M52" s="7"/>
      <c r="N52" s="7"/>
      <c r="O52" s="7"/>
      <c r="P52" s="7"/>
      <c r="Q52" s="7"/>
      <c r="R52" s="7"/>
      <c r="S52" s="7"/>
      <c r="T52" s="7"/>
      <c r="U52" s="7"/>
      <c r="V52" s="7"/>
      <c r="W52" s="7"/>
    </row>
    <row r="53" spans="1:23">
      <c r="A53" s="1079" t="s">
        <v>696</v>
      </c>
      <c r="B53" s="1079"/>
      <c r="C53" s="1079"/>
      <c r="D53" s="1079"/>
      <c r="E53" s="1079"/>
      <c r="F53" s="1079"/>
      <c r="G53" s="679">
        <v>-1</v>
      </c>
      <c r="H53" s="680">
        <f>'убыт сумма'!H63/'убыт сумма'!H$64*100</f>
        <v>0</v>
      </c>
      <c r="I53" s="680">
        <f>'убыт сумма'!I63/'убыт сумма'!I$64*100</f>
        <v>0</v>
      </c>
      <c r="J53" s="680">
        <f>'убыт сумма'!J63/'убыт сумма'!J$64*100</f>
        <v>6.666666666666667</v>
      </c>
      <c r="K53" s="680">
        <f>'убыт сумма'!K63/'убыт сумма'!K$64*100</f>
        <v>13.333333333333334</v>
      </c>
    </row>
    <row r="54" spans="1:23">
      <c r="A54" s="1080" t="s">
        <v>86</v>
      </c>
      <c r="B54" s="1081"/>
      <c r="C54" s="1081"/>
      <c r="D54" s="1081"/>
      <c r="E54" s="1081"/>
      <c r="F54" s="1082"/>
      <c r="G54" s="683"/>
      <c r="H54" s="696"/>
      <c r="I54" s="696"/>
      <c r="J54" s="696"/>
      <c r="K54" s="696"/>
    </row>
    <row r="55" spans="1:23">
      <c r="A55" s="1078" t="s">
        <v>694</v>
      </c>
      <c r="B55" s="1078"/>
      <c r="C55" s="1078"/>
      <c r="D55" s="1078"/>
      <c r="E55" s="1078"/>
      <c r="F55" s="1078"/>
      <c r="G55" s="685">
        <v>1</v>
      </c>
      <c r="H55" s="686">
        <v>82.496782496782487</v>
      </c>
      <c r="I55" s="686">
        <v>82.11838006230532</v>
      </c>
      <c r="J55" s="686">
        <v>79.591836734693871</v>
      </c>
      <c r="K55" s="686">
        <v>77.777777777777771</v>
      </c>
    </row>
    <row r="56" spans="1:23">
      <c r="A56" s="1078" t="s">
        <v>695</v>
      </c>
      <c r="B56" s="1078"/>
      <c r="C56" s="1078"/>
      <c r="D56" s="1078"/>
      <c r="E56" s="1078"/>
      <c r="F56" s="1078"/>
      <c r="G56" s="685">
        <v>0</v>
      </c>
      <c r="H56" s="686">
        <v>15.637065637065636</v>
      </c>
      <c r="I56" s="686">
        <v>16.510903426791277</v>
      </c>
      <c r="J56" s="686">
        <v>18.614718614718615</v>
      </c>
      <c r="K56" s="686">
        <v>20.370370370370374</v>
      </c>
    </row>
    <row r="57" spans="1:23">
      <c r="A57" s="1078" t="s">
        <v>696</v>
      </c>
      <c r="B57" s="1078"/>
      <c r="C57" s="1078"/>
      <c r="D57" s="1078"/>
      <c r="E57" s="1078"/>
      <c r="F57" s="1078"/>
      <c r="G57" s="685">
        <v>-1</v>
      </c>
      <c r="H57" s="686">
        <v>1.8661518661518659</v>
      </c>
      <c r="I57" s="686">
        <v>1.3707165109034267</v>
      </c>
      <c r="J57" s="686">
        <v>1.7934446505875077</v>
      </c>
      <c r="K57" s="686">
        <v>1.8518518518518516</v>
      </c>
    </row>
    <row r="58" spans="1:23">
      <c r="A58" s="1077" t="s">
        <v>87</v>
      </c>
      <c r="B58" s="1077"/>
      <c r="C58" s="1077"/>
      <c r="D58" s="1077"/>
      <c r="E58" s="1077"/>
      <c r="F58" s="1077"/>
      <c r="G58" s="687"/>
      <c r="H58" s="697"/>
      <c r="I58" s="697"/>
      <c r="J58" s="697"/>
      <c r="K58" s="697"/>
    </row>
    <row r="59" spans="1:23">
      <c r="A59" s="1077"/>
      <c r="B59" s="1077"/>
      <c r="C59" s="1077"/>
      <c r="D59" s="1077"/>
      <c r="E59" s="1077"/>
      <c r="F59" s="1077"/>
      <c r="G59" s="685"/>
      <c r="H59" s="685">
        <v>100</v>
      </c>
      <c r="I59" s="685">
        <v>100</v>
      </c>
      <c r="J59" s="685">
        <v>100</v>
      </c>
      <c r="K59" s="685">
        <v>100</v>
      </c>
    </row>
  </sheetData>
  <mergeCells count="45">
    <mergeCell ref="A51:F51"/>
    <mergeCell ref="A52:F52"/>
    <mergeCell ref="A53:F53"/>
    <mergeCell ref="A54:F54"/>
    <mergeCell ref="A59:F59"/>
    <mergeCell ref="A55:F55"/>
    <mergeCell ref="A56:F56"/>
    <mergeCell ref="A57:F57"/>
    <mergeCell ref="A58:F58"/>
    <mergeCell ref="A43:F43"/>
    <mergeCell ref="A44:F44"/>
    <mergeCell ref="A45:F45"/>
    <mergeCell ref="A47:F47"/>
    <mergeCell ref="A48:F48"/>
    <mergeCell ref="A49:F49"/>
    <mergeCell ref="A35:F35"/>
    <mergeCell ref="A36:F36"/>
    <mergeCell ref="A37:F37"/>
    <mergeCell ref="A39:F39"/>
    <mergeCell ref="A40:F40"/>
    <mergeCell ref="A41:F41"/>
    <mergeCell ref="A27:F27"/>
    <mergeCell ref="A28:F28"/>
    <mergeCell ref="A29:F29"/>
    <mergeCell ref="A31:F31"/>
    <mergeCell ref="A32:F32"/>
    <mergeCell ref="A33:F33"/>
    <mergeCell ref="A19:F19"/>
    <mergeCell ref="A20:F20"/>
    <mergeCell ref="A21:F21"/>
    <mergeCell ref="A23:F23"/>
    <mergeCell ref="A24:F24"/>
    <mergeCell ref="A25:F25"/>
    <mergeCell ref="A11:F11"/>
    <mergeCell ref="A12:F12"/>
    <mergeCell ref="A13:F13"/>
    <mergeCell ref="A15:F15"/>
    <mergeCell ref="A16:F16"/>
    <mergeCell ref="A17:F17"/>
    <mergeCell ref="C2:K2"/>
    <mergeCell ref="A4:F5"/>
    <mergeCell ref="G4:G5"/>
    <mergeCell ref="A7:F7"/>
    <mergeCell ref="A8:F8"/>
    <mergeCell ref="A9:F9"/>
  </mergeCells>
  <phoneticPr fontId="46" type="noConversion"/>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3"/>
  <sheetViews>
    <sheetView topLeftCell="A31" workbookViewId="0">
      <selection activeCell="L12" sqref="L12"/>
    </sheetView>
  </sheetViews>
  <sheetFormatPr defaultRowHeight="13.2"/>
  <cols>
    <col min="1" max="1" width="1.5546875" customWidth="1"/>
    <col min="7" max="7" width="10.109375" customWidth="1"/>
    <col min="8" max="12" width="11.6640625" customWidth="1"/>
  </cols>
  <sheetData>
    <row r="1" spans="1:13">
      <c r="C1" s="1083" t="s">
        <v>84</v>
      </c>
      <c r="D1" s="1083"/>
      <c r="E1" s="1083"/>
      <c r="F1" s="1083"/>
      <c r="G1" s="1083"/>
      <c r="H1" s="1083"/>
      <c r="I1" s="1083"/>
      <c r="J1" s="1083"/>
      <c r="K1" s="1083"/>
      <c r="L1" s="670"/>
      <c r="M1" s="670"/>
    </row>
    <row r="2" spans="1:13">
      <c r="J2" s="369"/>
      <c r="K2" s="369"/>
    </row>
    <row r="3" spans="1:13" ht="26.4">
      <c r="A3" s="1084" t="s">
        <v>85</v>
      </c>
      <c r="B3" s="1085"/>
      <c r="C3" s="1085"/>
      <c r="D3" s="1085"/>
      <c r="E3" s="1085"/>
      <c r="F3" s="1086"/>
      <c r="G3" s="1258" t="s">
        <v>83</v>
      </c>
      <c r="H3" s="689" t="str">
        <f>'[5]исх дан'!H32</f>
        <v>2 квартал 2005 года</v>
      </c>
      <c r="I3" s="689" t="str">
        <f>'[5]исх дан'!I32</f>
        <v>3 квартал 2005 года</v>
      </c>
      <c r="J3" s="689" t="str">
        <f>'[5]исх дан'!J32</f>
        <v>4 квартал 2005 года</v>
      </c>
      <c r="K3" s="689" t="str">
        <f>'[5]исх дан'!K32</f>
        <v>1 квартал 2006 года</v>
      </c>
      <c r="L3" s="689" t="str">
        <f>'[5]исх дан'!L32</f>
        <v>2 квартал 2006 года</v>
      </c>
    </row>
    <row r="4" spans="1:13">
      <c r="A4" s="1087"/>
      <c r="B4" s="1088"/>
      <c r="C4" s="1088"/>
      <c r="D4" s="1088"/>
      <c r="E4" s="1088"/>
      <c r="F4" s="1089"/>
      <c r="G4" s="1259"/>
      <c r="H4" s="690" t="s">
        <v>659</v>
      </c>
      <c r="I4" s="690" t="s">
        <v>659</v>
      </c>
      <c r="J4" s="690" t="s">
        <v>659</v>
      </c>
      <c r="K4" s="690" t="s">
        <v>659</v>
      </c>
      <c r="L4" s="690" t="s">
        <v>660</v>
      </c>
    </row>
    <row r="5" spans="1:13">
      <c r="A5" s="665" t="s">
        <v>586</v>
      </c>
      <c r="B5" s="666"/>
      <c r="C5" s="666"/>
      <c r="D5" s="666"/>
      <c r="E5" s="666"/>
      <c r="F5" s="666"/>
      <c r="G5" s="666"/>
      <c r="H5" s="666"/>
      <c r="I5" s="666"/>
      <c r="J5" s="666"/>
      <c r="K5" s="666"/>
      <c r="L5" s="667"/>
    </row>
    <row r="6" spans="1:13">
      <c r="A6" s="1079" t="s">
        <v>209</v>
      </c>
      <c r="B6" s="1079"/>
      <c r="C6" s="1079"/>
      <c r="D6" s="1079"/>
      <c r="E6" s="1079"/>
      <c r="F6" s="1079"/>
      <c r="G6" s="679">
        <v>1</v>
      </c>
      <c r="H6" s="680">
        <f>Цены!H35</f>
        <v>40.496894409937887</v>
      </c>
      <c r="I6" s="680">
        <f>Цены!I35</f>
        <v>31.046931407942239</v>
      </c>
      <c r="J6" s="680">
        <f>Цены!J35</f>
        <v>16.437537358039449</v>
      </c>
      <c r="K6" s="680">
        <f>Цены!K35</f>
        <v>22.093023255813954</v>
      </c>
      <c r="L6" s="680">
        <f>Цены!L35</f>
        <v>17.5</v>
      </c>
    </row>
    <row r="7" spans="1:13">
      <c r="A7" s="1079" t="s">
        <v>243</v>
      </c>
      <c r="B7" s="1079"/>
      <c r="C7" s="1079"/>
      <c r="D7" s="1079"/>
      <c r="E7" s="1079"/>
      <c r="F7" s="1079"/>
      <c r="G7" s="679">
        <v>0</v>
      </c>
      <c r="H7" s="680">
        <f>Цены!H36</f>
        <v>54.285714285714285</v>
      </c>
      <c r="I7" s="680">
        <f>Цены!I36</f>
        <v>59.446450060168473</v>
      </c>
      <c r="J7" s="680">
        <f>Цены!J36</f>
        <v>62.641960549910344</v>
      </c>
      <c r="K7" s="680">
        <f>Цены!K36</f>
        <v>58.546511627906973</v>
      </c>
      <c r="L7" s="680">
        <f>Цены!L36</f>
        <v>52.441860465116278</v>
      </c>
    </row>
    <row r="8" spans="1:13">
      <c r="A8" s="1079" t="s">
        <v>244</v>
      </c>
      <c r="B8" s="1079"/>
      <c r="C8" s="1079"/>
      <c r="D8" s="1079"/>
      <c r="E8" s="1079"/>
      <c r="F8" s="1079"/>
      <c r="G8" s="679">
        <v>-1</v>
      </c>
      <c r="H8" s="680">
        <f>Цены!H37</f>
        <v>4.9689440993788816</v>
      </c>
      <c r="I8" s="680">
        <f>Цены!I37</f>
        <v>9.2659446450060177</v>
      </c>
      <c r="J8" s="680">
        <f>Цены!J37</f>
        <v>20.322773460848776</v>
      </c>
      <c r="K8" s="680">
        <f>Цены!K37</f>
        <v>18.604651162790699</v>
      </c>
      <c r="L8" s="680">
        <f>Цены!L37</f>
        <v>7.8488372093023253</v>
      </c>
    </row>
    <row r="9" spans="1:13">
      <c r="A9" s="1079" t="s">
        <v>67</v>
      </c>
      <c r="B9" s="1079"/>
      <c r="C9" s="1079"/>
      <c r="D9" s="1079"/>
      <c r="E9" s="1079"/>
      <c r="F9" s="1079"/>
      <c r="G9" s="679">
        <v>-2</v>
      </c>
      <c r="H9" s="680">
        <f>Цены!H38</f>
        <v>0.2484472049689441</v>
      </c>
      <c r="I9" s="680">
        <f>Цены!I38</f>
        <v>0.24067388688327315</v>
      </c>
      <c r="J9" s="680">
        <f>Цены!J38</f>
        <v>0.5977286312014346</v>
      </c>
      <c r="K9" s="680">
        <f>Цены!K38</f>
        <v>0.7558139534883721</v>
      </c>
      <c r="L9" s="680">
        <f>Цены!L38</f>
        <v>22.209302325581394</v>
      </c>
    </row>
    <row r="10" spans="1:13" s="355" customFormat="1">
      <c r="A10" s="691" t="s">
        <v>488</v>
      </c>
      <c r="B10" s="692"/>
      <c r="C10" s="692"/>
      <c r="D10" s="692"/>
      <c r="E10" s="692"/>
      <c r="F10" s="692"/>
      <c r="G10" s="693"/>
      <c r="H10" s="737">
        <f>SUM(H6:H9)</f>
        <v>100</v>
      </c>
      <c r="I10" s="737">
        <f>SUM(I6:I9)</f>
        <v>100</v>
      </c>
      <c r="J10" s="736">
        <f>SUM(J6:J9)</f>
        <v>100</v>
      </c>
      <c r="K10" s="736">
        <f>SUM(K6:K9)</f>
        <v>100</v>
      </c>
      <c r="L10" s="736">
        <f>SUM(L6:L9)</f>
        <v>100</v>
      </c>
    </row>
    <row r="11" spans="1:13">
      <c r="A11" s="665" t="s">
        <v>540</v>
      </c>
      <c r="B11" s="666"/>
      <c r="C11" s="666"/>
      <c r="D11" s="666"/>
      <c r="E11" s="666"/>
      <c r="F11" s="666"/>
      <c r="G11" s="666"/>
      <c r="H11" s="666"/>
      <c r="I11" s="666"/>
      <c r="J11" s="666"/>
      <c r="K11" s="666"/>
      <c r="L11" s="667"/>
    </row>
    <row r="12" spans="1:13">
      <c r="A12" s="1079" t="s">
        <v>209</v>
      </c>
      <c r="B12" s="1079"/>
      <c r="C12" s="1079"/>
      <c r="D12" s="1079"/>
      <c r="E12" s="1079"/>
      <c r="F12" s="1079"/>
      <c r="G12" s="679">
        <v>1</v>
      </c>
      <c r="H12" s="680">
        <f>Цены!H40</f>
        <v>3.7267080745341614</v>
      </c>
      <c r="I12" s="680">
        <f>Цены!I40</f>
        <v>3.0084235860409145</v>
      </c>
      <c r="J12" s="680">
        <f>Цены!J40</f>
        <v>1.0759115361625822</v>
      </c>
      <c r="K12" s="680">
        <f>Цены!K40</f>
        <v>0.93023255813953487</v>
      </c>
      <c r="L12" s="680">
        <f>Цены!L40</f>
        <v>0.7558139534883721</v>
      </c>
    </row>
    <row r="13" spans="1:13">
      <c r="A13" s="1079" t="s">
        <v>243</v>
      </c>
      <c r="B13" s="1079"/>
      <c r="C13" s="1079"/>
      <c r="D13" s="1079"/>
      <c r="E13" s="1079"/>
      <c r="F13" s="1079"/>
      <c r="G13" s="679">
        <v>0</v>
      </c>
      <c r="H13" s="680">
        <f>Цены!H41</f>
        <v>3.0434782608695654</v>
      </c>
      <c r="I13" s="680">
        <f>Цены!I41</f>
        <v>2.4067388688327318</v>
      </c>
      <c r="J13" s="680">
        <f>Цены!J41</f>
        <v>2.8690974297668856</v>
      </c>
      <c r="K13" s="680">
        <f>Цены!K41</f>
        <v>2.9651162790697674</v>
      </c>
      <c r="L13" s="680">
        <f>Цены!L41</f>
        <v>2.9069767441860463</v>
      </c>
    </row>
    <row r="14" spans="1:13">
      <c r="A14" s="1079" t="s">
        <v>244</v>
      </c>
      <c r="B14" s="1079"/>
      <c r="C14" s="1079"/>
      <c r="D14" s="1079"/>
      <c r="E14" s="1079"/>
      <c r="F14" s="1079"/>
      <c r="G14" s="679">
        <v>-1</v>
      </c>
      <c r="H14" s="680">
        <f>Цены!H42</f>
        <v>0.49689440993788819</v>
      </c>
      <c r="I14" s="680">
        <f>Цены!I42</f>
        <v>1.3237063778580025</v>
      </c>
      <c r="J14" s="680">
        <f>Цены!J42</f>
        <v>2.630005977286312</v>
      </c>
      <c r="K14" s="680">
        <f>Цены!K42</f>
        <v>2.6162790697674421</v>
      </c>
      <c r="L14" s="680">
        <f>Цены!L42</f>
        <v>1.2209302325581395</v>
      </c>
    </row>
    <row r="15" spans="1:13">
      <c r="A15" s="1079" t="s">
        <v>67</v>
      </c>
      <c r="B15" s="1079"/>
      <c r="C15" s="1079"/>
      <c r="D15" s="1079"/>
      <c r="E15" s="1079"/>
      <c r="F15" s="1079"/>
      <c r="G15" s="679">
        <v>-2</v>
      </c>
      <c r="H15" s="680">
        <f>Цены!H43</f>
        <v>0</v>
      </c>
      <c r="I15" s="680">
        <f>Цены!I43</f>
        <v>0</v>
      </c>
      <c r="J15" s="680">
        <f>Цены!J43</f>
        <v>5.9772863120143453E-2</v>
      </c>
      <c r="K15" s="680">
        <f>Цены!K43</f>
        <v>5.8139534883720929E-2</v>
      </c>
      <c r="L15" s="680">
        <f>Цены!L43</f>
        <v>1.6860465116279069</v>
      </c>
    </row>
    <row r="16" spans="1:13" s="355" customFormat="1">
      <c r="A16" s="691" t="s">
        <v>488</v>
      </c>
      <c r="B16" s="692"/>
      <c r="C16" s="692"/>
      <c r="D16" s="692"/>
      <c r="E16" s="692"/>
      <c r="F16" s="692"/>
      <c r="G16" s="693"/>
      <c r="H16" s="694">
        <f>SUM(H12:H15)</f>
        <v>7.2670807453416151</v>
      </c>
      <c r="I16" s="694">
        <f>SUM(I12:I15)</f>
        <v>6.7388688327316491</v>
      </c>
      <c r="J16" s="694">
        <f>SUM(J12:J15)</f>
        <v>6.6347878063359227</v>
      </c>
      <c r="K16" s="694">
        <f>SUM(K12:K15)</f>
        <v>6.5697674418604652</v>
      </c>
      <c r="L16" s="694">
        <f>SUM(L12:L15)</f>
        <v>6.5697674418604652</v>
      </c>
    </row>
    <row r="17" spans="1:12">
      <c r="A17" s="665" t="s">
        <v>539</v>
      </c>
      <c r="B17" s="666"/>
      <c r="C17" s="666"/>
      <c r="D17" s="666"/>
      <c r="E17" s="666"/>
      <c r="F17" s="666"/>
      <c r="G17" s="666"/>
      <c r="H17" s="666"/>
      <c r="I17" s="666"/>
      <c r="J17" s="666"/>
      <c r="K17" s="666"/>
      <c r="L17" s="667"/>
    </row>
    <row r="18" spans="1:12">
      <c r="A18" s="1079" t="s">
        <v>209</v>
      </c>
      <c r="B18" s="1079"/>
      <c r="C18" s="1079"/>
      <c r="D18" s="1079"/>
      <c r="E18" s="1079"/>
      <c r="F18" s="1079"/>
      <c r="G18" s="679">
        <v>1</v>
      </c>
      <c r="H18" s="680">
        <f>Цены!H45</f>
        <v>2.8571428571428572</v>
      </c>
      <c r="I18" s="680">
        <f>Цены!I45</f>
        <v>1.3237063778580025</v>
      </c>
      <c r="J18" s="680">
        <f>Цены!J45</f>
        <v>0.41841004184100417</v>
      </c>
      <c r="K18" s="680">
        <f>Цены!K45</f>
        <v>1.3372093023255813</v>
      </c>
      <c r="L18" s="680">
        <f>Цены!L45</f>
        <v>1.1046511627906976</v>
      </c>
    </row>
    <row r="19" spans="1:12">
      <c r="A19" s="1079" t="s">
        <v>243</v>
      </c>
      <c r="B19" s="1079"/>
      <c r="C19" s="1079"/>
      <c r="D19" s="1079"/>
      <c r="E19" s="1079"/>
      <c r="F19" s="1079"/>
      <c r="G19" s="679">
        <v>0</v>
      </c>
      <c r="H19" s="680">
        <f>Цены!H46</f>
        <v>2.9192546583850931</v>
      </c>
      <c r="I19" s="680">
        <f>Цены!I46</f>
        <v>3.1889290012033693</v>
      </c>
      <c r="J19" s="680">
        <f>Цены!J46</f>
        <v>2.8690974297668856</v>
      </c>
      <c r="K19" s="680">
        <f>Цены!K46</f>
        <v>3.0232558139534884</v>
      </c>
      <c r="L19" s="680">
        <f>Цены!L46</f>
        <v>3.1976744186046511</v>
      </c>
    </row>
    <row r="20" spans="1:12">
      <c r="A20" s="1079" t="s">
        <v>244</v>
      </c>
      <c r="B20" s="1079"/>
      <c r="C20" s="1079"/>
      <c r="D20" s="1079"/>
      <c r="E20" s="1079"/>
      <c r="F20" s="1079"/>
      <c r="G20" s="679">
        <v>-1</v>
      </c>
      <c r="H20" s="680">
        <f>Цены!H47</f>
        <v>0.37267080745341613</v>
      </c>
      <c r="I20" s="680">
        <f>Цены!I47</f>
        <v>1.5643802647412757</v>
      </c>
      <c r="J20" s="680">
        <f>Цены!J47</f>
        <v>2.8093245666467426</v>
      </c>
      <c r="K20" s="680">
        <f>Цены!K47</f>
        <v>1.6279069767441861</v>
      </c>
      <c r="L20" s="680">
        <f>Цены!L47</f>
        <v>0.52325581395348841</v>
      </c>
    </row>
    <row r="21" spans="1:12">
      <c r="A21" s="1079" t="s">
        <v>67</v>
      </c>
      <c r="B21" s="1079"/>
      <c r="C21" s="1079"/>
      <c r="D21" s="1079"/>
      <c r="E21" s="1079"/>
      <c r="F21" s="1079"/>
      <c r="G21" s="679">
        <v>-2</v>
      </c>
      <c r="H21" s="680">
        <f>Цены!H48</f>
        <v>0.12422360248447205</v>
      </c>
      <c r="I21" s="680">
        <f>Цены!I48</f>
        <v>0</v>
      </c>
      <c r="J21" s="680">
        <f>Цены!J48</f>
        <v>5.9772863120143453E-2</v>
      </c>
      <c r="K21" s="680">
        <f>Цены!K48</f>
        <v>0</v>
      </c>
      <c r="L21" s="680">
        <f>Цены!L48</f>
        <v>1.1627906976744187</v>
      </c>
    </row>
    <row r="22" spans="1:12" s="355" customFormat="1">
      <c r="A22" s="691" t="s">
        <v>488</v>
      </c>
      <c r="B22" s="692"/>
      <c r="C22" s="692"/>
      <c r="D22" s="692"/>
      <c r="E22" s="692"/>
      <c r="F22" s="692"/>
      <c r="G22" s="693"/>
      <c r="H22" s="694">
        <f>SUM(H18:H21)</f>
        <v>6.2732919254658386</v>
      </c>
      <c r="I22" s="694">
        <f>SUM(I18:I21)</f>
        <v>6.0770156438026479</v>
      </c>
      <c r="J22" s="694">
        <f>SUM(J18:J21)</f>
        <v>6.1566049013747755</v>
      </c>
      <c r="K22" s="694">
        <f>SUM(K18:K21)</f>
        <v>5.9883720930232558</v>
      </c>
      <c r="L22" s="694">
        <f>SUM(L18:L21)</f>
        <v>5.9883720930232558</v>
      </c>
    </row>
    <row r="23" spans="1:12">
      <c r="A23" s="665" t="s">
        <v>529</v>
      </c>
      <c r="B23" s="666"/>
      <c r="C23" s="666"/>
      <c r="D23" s="666"/>
      <c r="E23" s="666"/>
      <c r="F23" s="666"/>
      <c r="G23" s="666"/>
      <c r="H23" s="666"/>
      <c r="I23" s="666"/>
      <c r="J23" s="666"/>
      <c r="K23" s="666"/>
      <c r="L23" s="667"/>
    </row>
    <row r="24" spans="1:12">
      <c r="A24" s="1079" t="s">
        <v>209</v>
      </c>
      <c r="B24" s="1079"/>
      <c r="C24" s="1079"/>
      <c r="D24" s="1079"/>
      <c r="E24" s="1079"/>
      <c r="F24" s="1079"/>
      <c r="G24" s="679">
        <v>1</v>
      </c>
      <c r="H24" s="680">
        <f>Цены!H50</f>
        <v>11.614906832298137</v>
      </c>
      <c r="I24" s="680">
        <f>Цены!I50</f>
        <v>8.8447653429602884</v>
      </c>
      <c r="J24" s="680">
        <f>Цены!J50</f>
        <v>4.2438732815301856</v>
      </c>
      <c r="K24" s="680">
        <f>Цены!K50</f>
        <v>5.7558139534883717</v>
      </c>
      <c r="L24" s="680">
        <f>Цены!L50</f>
        <v>4.8255813953488369</v>
      </c>
    </row>
    <row r="25" spans="1:12">
      <c r="A25" s="1079" t="s">
        <v>243</v>
      </c>
      <c r="B25" s="1079"/>
      <c r="C25" s="1079"/>
      <c r="D25" s="1079"/>
      <c r="E25" s="1079"/>
      <c r="F25" s="1079"/>
      <c r="G25" s="679">
        <v>0</v>
      </c>
      <c r="H25" s="680">
        <f>Цены!H51</f>
        <v>15.714285714285714</v>
      </c>
      <c r="I25" s="680">
        <f>Цены!I51</f>
        <v>17.087845968712394</v>
      </c>
      <c r="J25" s="680">
        <f>Цены!J51</f>
        <v>18.230723251643752</v>
      </c>
      <c r="K25" s="680">
        <f>Цены!K51</f>
        <v>16.86046511627907</v>
      </c>
      <c r="L25" s="680">
        <f>Цены!L51</f>
        <v>15.523255813953488</v>
      </c>
    </row>
    <row r="26" spans="1:12">
      <c r="A26" s="1079" t="s">
        <v>244</v>
      </c>
      <c r="B26" s="1079"/>
      <c r="C26" s="1079"/>
      <c r="D26" s="1079"/>
      <c r="E26" s="1079"/>
      <c r="F26" s="1079"/>
      <c r="G26" s="679">
        <v>-1</v>
      </c>
      <c r="H26" s="680">
        <f>Цены!H52</f>
        <v>1.6770186335403727</v>
      </c>
      <c r="I26" s="680">
        <f>Цены!I52</f>
        <v>2.7677496991576414</v>
      </c>
      <c r="J26" s="680">
        <f>Цены!J52</f>
        <v>5.8577405857740583</v>
      </c>
      <c r="K26" s="680">
        <f>Цены!K52</f>
        <v>5.6395348837209305</v>
      </c>
      <c r="L26" s="680">
        <f>Цены!L52</f>
        <v>2.558139534883721</v>
      </c>
    </row>
    <row r="27" spans="1:12">
      <c r="A27" s="1079" t="s">
        <v>67</v>
      </c>
      <c r="B27" s="1079"/>
      <c r="C27" s="1079"/>
      <c r="D27" s="1079"/>
      <c r="E27" s="1079"/>
      <c r="F27" s="1079"/>
      <c r="G27" s="679">
        <v>-2</v>
      </c>
      <c r="H27" s="680">
        <f>Цены!H53</f>
        <v>6.2111801242236024E-2</v>
      </c>
      <c r="I27" s="680">
        <f>Цены!I53</f>
        <v>6.0168471720818288E-2</v>
      </c>
      <c r="J27" s="680">
        <f>Цены!J53</f>
        <v>5.9772863120143453E-2</v>
      </c>
      <c r="K27" s="680">
        <f>Цены!K53</f>
        <v>0.1744186046511628</v>
      </c>
      <c r="L27" s="680">
        <f>Цены!L53</f>
        <v>5.5232558139534884</v>
      </c>
    </row>
    <row r="28" spans="1:12" s="355" customFormat="1">
      <c r="A28" s="691" t="s">
        <v>488</v>
      </c>
      <c r="B28" s="692"/>
      <c r="C28" s="692"/>
      <c r="D28" s="692"/>
      <c r="E28" s="692"/>
      <c r="F28" s="692"/>
      <c r="G28" s="693"/>
      <c r="H28" s="694">
        <f>SUM(H24:H27)</f>
        <v>29.06832298136646</v>
      </c>
      <c r="I28" s="694">
        <f>SUM(I24:I27)</f>
        <v>28.760529482551139</v>
      </c>
      <c r="J28" s="694">
        <f>SUM(J24:J27)</f>
        <v>28.392109982068142</v>
      </c>
      <c r="K28" s="694">
        <f>SUM(K24:K27)</f>
        <v>28.430232558139533</v>
      </c>
      <c r="L28" s="694">
        <f>SUM(L24:L27)</f>
        <v>28.430232558139537</v>
      </c>
    </row>
    <row r="29" spans="1:12">
      <c r="A29" s="665" t="s">
        <v>583</v>
      </c>
      <c r="B29" s="666"/>
      <c r="C29" s="666"/>
      <c r="D29" s="666"/>
      <c r="E29" s="666"/>
      <c r="F29" s="666"/>
      <c r="G29" s="666"/>
      <c r="H29" s="666"/>
      <c r="I29" s="666"/>
      <c r="J29" s="666"/>
      <c r="K29" s="666"/>
      <c r="L29" s="667"/>
    </row>
    <row r="30" spans="1:12">
      <c r="A30" s="1079" t="s">
        <v>209</v>
      </c>
      <c r="B30" s="1079"/>
      <c r="C30" s="1079"/>
      <c r="D30" s="1079"/>
      <c r="E30" s="1079"/>
      <c r="F30" s="1079"/>
      <c r="G30" s="679">
        <v>1</v>
      </c>
      <c r="H30" s="680">
        <f>Цены!H55</f>
        <v>0.86956521739130432</v>
      </c>
      <c r="I30" s="680">
        <f>Цены!I55</f>
        <v>1.3237063778580025</v>
      </c>
      <c r="J30" s="680">
        <f>Цены!J55</f>
        <v>1.0759115361625822</v>
      </c>
      <c r="K30" s="680">
        <f>Цены!K55</f>
        <v>0.58139534883720934</v>
      </c>
      <c r="L30" s="680">
        <f>Цены!L55</f>
        <v>0.63953488372093026</v>
      </c>
    </row>
    <row r="31" spans="1:12">
      <c r="A31" s="1079" t="s">
        <v>243</v>
      </c>
      <c r="B31" s="1079"/>
      <c r="C31" s="1079"/>
      <c r="D31" s="1079"/>
      <c r="E31" s="1079"/>
      <c r="F31" s="1079"/>
      <c r="G31" s="679">
        <v>0</v>
      </c>
      <c r="H31" s="680">
        <f>Цены!H56</f>
        <v>3.8509316770186337</v>
      </c>
      <c r="I31" s="680">
        <f>Цены!I56</f>
        <v>3.4296028880866425</v>
      </c>
      <c r="J31" s="680">
        <f>Цены!J56</f>
        <v>3.5863717872086074</v>
      </c>
      <c r="K31" s="680">
        <f>Цены!K56</f>
        <v>4.0116279069767442</v>
      </c>
      <c r="L31" s="680">
        <f>Цены!L56</f>
        <v>3.3720930232558142</v>
      </c>
    </row>
    <row r="32" spans="1:12">
      <c r="A32" s="1079" t="s">
        <v>244</v>
      </c>
      <c r="B32" s="1079"/>
      <c r="C32" s="1079"/>
      <c r="D32" s="1079"/>
      <c r="E32" s="1079"/>
      <c r="F32" s="1079"/>
      <c r="G32" s="679">
        <v>-1</v>
      </c>
      <c r="H32" s="680">
        <f>Цены!H57</f>
        <v>0.3105590062111801</v>
      </c>
      <c r="I32" s="680">
        <f>Цены!I57</f>
        <v>0.12033694344163658</v>
      </c>
      <c r="J32" s="680">
        <f>Цены!J57</f>
        <v>0.17931858936043035</v>
      </c>
      <c r="K32" s="680">
        <f>Цены!K57</f>
        <v>0.11627906976744186</v>
      </c>
      <c r="L32" s="680">
        <f>Цены!L57</f>
        <v>5.8139534883720929E-2</v>
      </c>
    </row>
    <row r="33" spans="1:12">
      <c r="A33" s="1079" t="s">
        <v>67</v>
      </c>
      <c r="B33" s="1079"/>
      <c r="C33" s="1079"/>
      <c r="D33" s="1079"/>
      <c r="E33" s="1079"/>
      <c r="F33" s="1079"/>
      <c r="G33" s="679">
        <v>-2</v>
      </c>
      <c r="H33" s="680">
        <f>Цены!H58</f>
        <v>0</v>
      </c>
      <c r="I33" s="680">
        <f>Цены!I58</f>
        <v>0</v>
      </c>
      <c r="J33" s="680">
        <f>Цены!J58</f>
        <v>0</v>
      </c>
      <c r="K33" s="680">
        <f>Цены!K58</f>
        <v>5.8139534883720929E-2</v>
      </c>
      <c r="L33" s="680">
        <f>Цены!L58</f>
        <v>0.69767441860465118</v>
      </c>
    </row>
    <row r="34" spans="1:12" s="355" customFormat="1">
      <c r="A34" s="691" t="s">
        <v>488</v>
      </c>
      <c r="B34" s="692"/>
      <c r="C34" s="692"/>
      <c r="D34" s="692"/>
      <c r="E34" s="692"/>
      <c r="F34" s="692"/>
      <c r="G34" s="693"/>
      <c r="H34" s="694">
        <f>SUM(H30:H33)</f>
        <v>5.0310559006211184</v>
      </c>
      <c r="I34" s="694">
        <f>SUM(I30:I33)</f>
        <v>4.8736462093862816</v>
      </c>
      <c r="J34" s="694">
        <f>SUM(J30:J33)</f>
        <v>4.8416019127316199</v>
      </c>
      <c r="K34" s="694">
        <f>SUM(K30:K33)</f>
        <v>4.7674418604651168</v>
      </c>
      <c r="L34" s="694">
        <f>SUM(L30:L33)</f>
        <v>4.7674418604651168</v>
      </c>
    </row>
    <row r="35" spans="1:12">
      <c r="A35" s="665" t="s">
        <v>541</v>
      </c>
      <c r="B35" s="666"/>
      <c r="C35" s="666"/>
      <c r="D35" s="666"/>
      <c r="E35" s="666"/>
      <c r="F35" s="666"/>
      <c r="G35" s="666"/>
      <c r="H35" s="666"/>
      <c r="I35" s="666"/>
      <c r="J35" s="666"/>
      <c r="K35" s="666"/>
      <c r="L35" s="667"/>
    </row>
    <row r="36" spans="1:12">
      <c r="A36" s="1079" t="s">
        <v>209</v>
      </c>
      <c r="B36" s="1079"/>
      <c r="C36" s="1079"/>
      <c r="D36" s="1079"/>
      <c r="E36" s="1079"/>
      <c r="F36" s="1079"/>
      <c r="G36" s="679">
        <v>1</v>
      </c>
      <c r="H36" s="680">
        <f>Цены!H60</f>
        <v>7.0186335403726705</v>
      </c>
      <c r="I36" s="680">
        <f>Цены!I60</f>
        <v>5.0541516245487363</v>
      </c>
      <c r="J36" s="680">
        <f>Цены!J60</f>
        <v>3.5265989240884639</v>
      </c>
      <c r="K36" s="680">
        <f>Цены!K60</f>
        <v>4.3023255813953485</v>
      </c>
      <c r="L36" s="680">
        <f>Цены!L60</f>
        <v>3.5465116279069768</v>
      </c>
    </row>
    <row r="37" spans="1:12">
      <c r="A37" s="1079" t="s">
        <v>243</v>
      </c>
      <c r="B37" s="1079"/>
      <c r="C37" s="1079"/>
      <c r="D37" s="1079"/>
      <c r="E37" s="1079"/>
      <c r="F37" s="1079"/>
      <c r="G37" s="679">
        <v>0</v>
      </c>
      <c r="H37" s="680">
        <f>Цены!H61</f>
        <v>7.5155279503105588</v>
      </c>
      <c r="I37" s="680">
        <f>Цены!I61</f>
        <v>8.6642599277978345</v>
      </c>
      <c r="J37" s="680">
        <f>Цены!J61</f>
        <v>9.2647937836222347</v>
      </c>
      <c r="K37" s="680">
        <f>Цены!K61</f>
        <v>8.0813953488372086</v>
      </c>
      <c r="L37" s="680">
        <f>Цены!L61</f>
        <v>5.9883720930232558</v>
      </c>
    </row>
    <row r="38" spans="1:12">
      <c r="A38" s="1079" t="s">
        <v>244</v>
      </c>
      <c r="B38" s="1079"/>
      <c r="C38" s="1079"/>
      <c r="D38" s="1079"/>
      <c r="E38" s="1079"/>
      <c r="F38" s="1079"/>
      <c r="G38" s="679">
        <v>-1</v>
      </c>
      <c r="H38" s="680">
        <f>Цены!H62</f>
        <v>0.37267080745341613</v>
      </c>
      <c r="I38" s="680">
        <f>Цены!I62</f>
        <v>0.96269554753309261</v>
      </c>
      <c r="J38" s="680">
        <f>Цены!J62</f>
        <v>1.7931858936043037</v>
      </c>
      <c r="K38" s="680">
        <f>Цены!K62</f>
        <v>1.8604651162790697</v>
      </c>
      <c r="L38" s="680">
        <f>Цены!L62</f>
        <v>0.58139534883720934</v>
      </c>
    </row>
    <row r="39" spans="1:12">
      <c r="A39" s="1079" t="s">
        <v>67</v>
      </c>
      <c r="B39" s="1079"/>
      <c r="C39" s="1079"/>
      <c r="D39" s="1079"/>
      <c r="E39" s="1079"/>
      <c r="F39" s="1079"/>
      <c r="G39" s="679">
        <v>-2</v>
      </c>
      <c r="H39" s="680">
        <f>Цены!H63</f>
        <v>6.2111801242236024E-2</v>
      </c>
      <c r="I39" s="680">
        <f>Цены!I63</f>
        <v>6.0168471720818288E-2</v>
      </c>
      <c r="J39" s="680">
        <f>Цены!J63</f>
        <v>0.17931858936043035</v>
      </c>
      <c r="K39" s="680">
        <f>Цены!K63</f>
        <v>5.8139534883720929E-2</v>
      </c>
      <c r="L39" s="680">
        <f>Цены!L63</f>
        <v>4.1860465116279073</v>
      </c>
    </row>
    <row r="40" spans="1:12" s="355" customFormat="1">
      <c r="A40" s="691" t="s">
        <v>488</v>
      </c>
      <c r="B40" s="692"/>
      <c r="C40" s="692"/>
      <c r="D40" s="692"/>
      <c r="E40" s="692"/>
      <c r="F40" s="692"/>
      <c r="G40" s="693"/>
      <c r="H40" s="694">
        <f>SUM(H36:H39)</f>
        <v>14.968944099378881</v>
      </c>
      <c r="I40" s="694">
        <f>SUM(I36:I39)</f>
        <v>14.741275571600481</v>
      </c>
      <c r="J40" s="694">
        <f>SUM(J36:J39)</f>
        <v>14.763897190675433</v>
      </c>
      <c r="K40" s="694">
        <f>SUM(K36:K39)</f>
        <v>14.302325581395346</v>
      </c>
      <c r="L40" s="694">
        <f>SUM(L36:L39)</f>
        <v>14.302325581395348</v>
      </c>
    </row>
    <row r="41" spans="1:12">
      <c r="A41" s="665" t="s">
        <v>95</v>
      </c>
      <c r="B41" s="666"/>
      <c r="C41" s="666"/>
      <c r="D41" s="666"/>
      <c r="E41" s="666"/>
      <c r="F41" s="666"/>
      <c r="G41" s="666"/>
      <c r="H41" s="666"/>
      <c r="I41" s="666"/>
      <c r="J41" s="666"/>
      <c r="K41" s="666"/>
      <c r="L41" s="667"/>
    </row>
    <row r="42" spans="1:12">
      <c r="A42" s="1079" t="s">
        <v>209</v>
      </c>
      <c r="B42" s="1079"/>
      <c r="C42" s="1079"/>
      <c r="D42" s="1079"/>
      <c r="E42" s="1079"/>
      <c r="F42" s="1079"/>
      <c r="G42" s="679">
        <v>1</v>
      </c>
      <c r="H42" s="680">
        <f>Цены!H65</f>
        <v>8.7577639751552798</v>
      </c>
      <c r="I42" s="680">
        <f>Цены!I65</f>
        <v>7.0998796630565586</v>
      </c>
      <c r="J42" s="680">
        <f>Цены!J65</f>
        <v>3.825463239689181</v>
      </c>
      <c r="K42" s="680">
        <f>Цены!K65</f>
        <v>5.8139534883720927</v>
      </c>
      <c r="L42" s="680">
        <f>Цены!L65</f>
        <v>4.1860465116279073</v>
      </c>
    </row>
    <row r="43" spans="1:12">
      <c r="A43" s="1079" t="s">
        <v>243</v>
      </c>
      <c r="B43" s="1079"/>
      <c r="C43" s="1079"/>
      <c r="D43" s="1079"/>
      <c r="E43" s="1079"/>
      <c r="F43" s="1079"/>
      <c r="G43" s="679">
        <v>0</v>
      </c>
      <c r="H43" s="680">
        <f>Цены!H66</f>
        <v>7.5776397515527947</v>
      </c>
      <c r="I43" s="680">
        <f>Цены!I66</f>
        <v>9.2057761732851979</v>
      </c>
      <c r="J43" s="680">
        <f>Цены!J66</f>
        <v>9.5038852361028088</v>
      </c>
      <c r="K43" s="680">
        <f>Цены!K66</f>
        <v>8.779069767441861</v>
      </c>
      <c r="L43" s="680">
        <f>Цены!L66</f>
        <v>7.8488372093023253</v>
      </c>
    </row>
    <row r="44" spans="1:12">
      <c r="A44" s="1079" t="s">
        <v>244</v>
      </c>
      <c r="B44" s="1079"/>
      <c r="C44" s="1079"/>
      <c r="D44" s="1079"/>
      <c r="E44" s="1079"/>
      <c r="F44" s="1079"/>
      <c r="G44" s="679">
        <v>-1</v>
      </c>
      <c r="H44" s="680">
        <f>Цены!H67</f>
        <v>0.86956521739130432</v>
      </c>
      <c r="I44" s="680">
        <f>Цены!I67</f>
        <v>1.5042117930204573</v>
      </c>
      <c r="J44" s="680">
        <f>Цены!J67</f>
        <v>4.6622833233711898</v>
      </c>
      <c r="K44" s="680">
        <f>Цены!K67</f>
        <v>3.8953488372093021</v>
      </c>
      <c r="L44" s="680">
        <f>Цены!L67</f>
        <v>1.9186046511627908</v>
      </c>
    </row>
    <row r="45" spans="1:12">
      <c r="A45" s="1079" t="s">
        <v>67</v>
      </c>
      <c r="B45" s="1079"/>
      <c r="C45" s="1079"/>
      <c r="D45" s="1079"/>
      <c r="E45" s="1079"/>
      <c r="F45" s="1079"/>
      <c r="G45" s="679">
        <v>-2</v>
      </c>
      <c r="H45" s="680">
        <f>Цены!H68</f>
        <v>0</v>
      </c>
      <c r="I45" s="680">
        <f>Цены!I68</f>
        <v>0</v>
      </c>
      <c r="J45" s="680">
        <f>Цены!J68</f>
        <v>0.11954572624028691</v>
      </c>
      <c r="K45" s="680">
        <f>Цены!K68</f>
        <v>5.8139534883720929E-2</v>
      </c>
      <c r="L45" s="680">
        <f>Цены!L68</f>
        <v>4.5930232558139537</v>
      </c>
    </row>
    <row r="46" spans="1:12" s="355" customFormat="1">
      <c r="A46" s="691" t="s">
        <v>488</v>
      </c>
      <c r="B46" s="692"/>
      <c r="C46" s="692"/>
      <c r="D46" s="692"/>
      <c r="E46" s="692"/>
      <c r="F46" s="692"/>
      <c r="G46" s="693"/>
      <c r="H46" s="694">
        <f>SUM(H42:H45)</f>
        <v>17.204968944099377</v>
      </c>
      <c r="I46" s="694">
        <f>SUM(I42:I45)</f>
        <v>17.809867629362213</v>
      </c>
      <c r="J46" s="694">
        <f>SUM(J42:J45)</f>
        <v>18.111177525403466</v>
      </c>
      <c r="K46" s="694">
        <f>SUM(K42:K45)</f>
        <v>18.546511627906977</v>
      </c>
      <c r="L46" s="694">
        <f>SUM(L42:L45)</f>
        <v>18.546511627906977</v>
      </c>
    </row>
    <row r="47" spans="1:12">
      <c r="A47" s="665" t="s">
        <v>543</v>
      </c>
      <c r="B47" s="666"/>
      <c r="C47" s="666"/>
      <c r="D47" s="666"/>
      <c r="E47" s="666"/>
      <c r="F47" s="666"/>
      <c r="G47" s="666"/>
      <c r="H47" s="666"/>
      <c r="I47" s="666"/>
      <c r="J47" s="666"/>
      <c r="K47" s="666"/>
      <c r="L47" s="667"/>
    </row>
    <row r="48" spans="1:12">
      <c r="A48" s="1079" t="s">
        <v>209</v>
      </c>
      <c r="B48" s="1079"/>
      <c r="C48" s="1079"/>
      <c r="D48" s="1079"/>
      <c r="E48" s="1079"/>
      <c r="F48" s="1079"/>
      <c r="G48" s="679">
        <v>1</v>
      </c>
      <c r="H48" s="680">
        <f>Цены!H70</f>
        <v>0.74534161490683226</v>
      </c>
      <c r="I48" s="680">
        <f>Цены!I70</f>
        <v>0.36101083032490977</v>
      </c>
      <c r="J48" s="680">
        <f>Цены!J70</f>
        <v>0.2988643156007173</v>
      </c>
      <c r="K48" s="680">
        <f>Цены!K70</f>
        <v>0.23255813953488372</v>
      </c>
      <c r="L48" s="680">
        <f>Цены!L70</f>
        <v>0.23255813953488372</v>
      </c>
    </row>
    <row r="49" spans="1:12">
      <c r="A49" s="1079" t="s">
        <v>243</v>
      </c>
      <c r="B49" s="1079"/>
      <c r="C49" s="1079"/>
      <c r="D49" s="1079"/>
      <c r="E49" s="1079"/>
      <c r="F49" s="1079"/>
      <c r="G49" s="679">
        <v>0</v>
      </c>
      <c r="H49" s="680">
        <f>Цены!H71</f>
        <v>1.4285714285714286</v>
      </c>
      <c r="I49" s="680">
        <f>Цены!I71</f>
        <v>1.865222623345367</v>
      </c>
      <c r="J49" s="680">
        <f>Цены!J71</f>
        <v>1.7334130304841602</v>
      </c>
      <c r="K49" s="680">
        <f>Цены!K71</f>
        <v>1.6860465116279069</v>
      </c>
      <c r="L49" s="680">
        <f>Цены!L71</f>
        <v>1.5116279069767442</v>
      </c>
    </row>
    <row r="50" spans="1:12">
      <c r="A50" s="1079" t="s">
        <v>244</v>
      </c>
      <c r="B50" s="1079"/>
      <c r="C50" s="1079"/>
      <c r="D50" s="1079"/>
      <c r="E50" s="1079"/>
      <c r="F50" s="1079"/>
      <c r="G50" s="679">
        <v>-1</v>
      </c>
      <c r="H50" s="680">
        <f>Цены!H72</f>
        <v>6.2111801242236024E-2</v>
      </c>
      <c r="I50" s="680">
        <f>Цены!I72</f>
        <v>6.0168471720818288E-2</v>
      </c>
      <c r="J50" s="680">
        <f>Цены!J72</f>
        <v>0.23909145248057381</v>
      </c>
      <c r="K50" s="680">
        <f>Цены!K72</f>
        <v>0.40697674418604651</v>
      </c>
      <c r="L50" s="680">
        <f>Цены!L72</f>
        <v>0.1744186046511628</v>
      </c>
    </row>
    <row r="51" spans="1:12">
      <c r="A51" s="1079" t="s">
        <v>67</v>
      </c>
      <c r="B51" s="1079"/>
      <c r="C51" s="1079"/>
      <c r="D51" s="1079"/>
      <c r="E51" s="1079"/>
      <c r="F51" s="1079"/>
      <c r="G51" s="679">
        <v>-2</v>
      </c>
      <c r="H51" s="680">
        <f>Цены!H73</f>
        <v>0</v>
      </c>
      <c r="I51" s="680">
        <f>Цены!I73</f>
        <v>0</v>
      </c>
      <c r="J51" s="680">
        <f>Цены!J73</f>
        <v>0</v>
      </c>
      <c r="K51" s="680">
        <f>Цены!K73</f>
        <v>0</v>
      </c>
      <c r="L51" s="680">
        <f>Цены!L73</f>
        <v>0.40697674418604651</v>
      </c>
    </row>
    <row r="52" spans="1:12" s="355" customFormat="1">
      <c r="A52" s="691" t="s">
        <v>488</v>
      </c>
      <c r="B52" s="692"/>
      <c r="C52" s="692"/>
      <c r="D52" s="692"/>
      <c r="E52" s="692"/>
      <c r="F52" s="692"/>
      <c r="G52" s="693"/>
      <c r="H52" s="694">
        <f>SUM(H48:H51)</f>
        <v>2.2360248447204967</v>
      </c>
      <c r="I52" s="694">
        <f>SUM(I48:I51)</f>
        <v>2.2864019253910954</v>
      </c>
      <c r="J52" s="694">
        <f>SUM(J48:J51)</f>
        <v>2.2713687985654509</v>
      </c>
      <c r="K52" s="694">
        <f>SUM(K48:K51)</f>
        <v>2.3255813953488369</v>
      </c>
      <c r="L52" s="694">
        <f>SUM(L48:L51)</f>
        <v>2.3255813953488373</v>
      </c>
    </row>
    <row r="53" spans="1:12">
      <c r="A53" s="665" t="s">
        <v>544</v>
      </c>
      <c r="B53" s="666"/>
      <c r="C53" s="666"/>
      <c r="D53" s="666"/>
      <c r="E53" s="666"/>
      <c r="F53" s="666"/>
      <c r="G53" s="666"/>
      <c r="H53" s="666"/>
      <c r="I53" s="666"/>
      <c r="J53" s="666"/>
      <c r="K53" s="666"/>
      <c r="L53" s="667"/>
    </row>
    <row r="54" spans="1:12">
      <c r="A54" s="1079" t="s">
        <v>209</v>
      </c>
      <c r="B54" s="1079"/>
      <c r="C54" s="1079"/>
      <c r="D54" s="1079"/>
      <c r="E54" s="1079"/>
      <c r="F54" s="1079"/>
      <c r="G54" s="679">
        <v>1</v>
      </c>
      <c r="H54" s="680">
        <f>Цены!H75</f>
        <v>2.981366459627329</v>
      </c>
      <c r="I54" s="680">
        <f>Цены!I75</f>
        <v>2.8279181708784598</v>
      </c>
      <c r="J54" s="680">
        <f>Цены!J75</f>
        <v>0.95636580992229525</v>
      </c>
      <c r="K54" s="680">
        <f>Цены!K75</f>
        <v>1.6279069767441861</v>
      </c>
      <c r="L54" s="680">
        <f>Цены!L75</f>
        <v>1.2209302325581395</v>
      </c>
    </row>
    <row r="55" spans="1:12">
      <c r="A55" s="1079" t="s">
        <v>243</v>
      </c>
      <c r="B55" s="1079"/>
      <c r="C55" s="1079"/>
      <c r="D55" s="1079"/>
      <c r="E55" s="1079"/>
      <c r="F55" s="1079"/>
      <c r="G55" s="679">
        <v>0</v>
      </c>
      <c r="H55" s="680">
        <f>Цены!H76</f>
        <v>5.9006211180124222</v>
      </c>
      <c r="I55" s="680">
        <f>Цены!I76</f>
        <v>5.9566787003610111</v>
      </c>
      <c r="J55" s="680">
        <f>Цены!J76</f>
        <v>6.9336521219366407</v>
      </c>
      <c r="K55" s="680">
        <f>Цены!K76</f>
        <v>5.7558139534883717</v>
      </c>
      <c r="L55" s="680">
        <f>Цены!L76</f>
        <v>5.6976744186046515</v>
      </c>
    </row>
    <row r="56" spans="1:12">
      <c r="A56" s="1079" t="s">
        <v>244</v>
      </c>
      <c r="B56" s="1079"/>
      <c r="C56" s="1079"/>
      <c r="D56" s="1079"/>
      <c r="E56" s="1079"/>
      <c r="F56" s="1079"/>
      <c r="G56" s="679">
        <v>-1</v>
      </c>
      <c r="H56" s="680">
        <f>Цены!H77</f>
        <v>0.18633540372670807</v>
      </c>
      <c r="I56" s="680">
        <f>Цены!I77</f>
        <v>0.24067388688327315</v>
      </c>
      <c r="J56" s="680">
        <f>Цены!J77</f>
        <v>0.95636580992229525</v>
      </c>
      <c r="K56" s="680">
        <f>Цены!K77</f>
        <v>1.3372093023255813</v>
      </c>
      <c r="L56" s="680">
        <f>Цены!L77</f>
        <v>0.46511627906976744</v>
      </c>
    </row>
    <row r="57" spans="1:12">
      <c r="A57" s="1079" t="s">
        <v>67</v>
      </c>
      <c r="B57" s="1079"/>
      <c r="C57" s="1079"/>
      <c r="D57" s="1079"/>
      <c r="E57" s="1079"/>
      <c r="F57" s="1079"/>
      <c r="G57" s="679">
        <v>-2</v>
      </c>
      <c r="H57" s="680">
        <f>Цены!H78</f>
        <v>0</v>
      </c>
      <c r="I57" s="680">
        <f>Цены!I78</f>
        <v>0</v>
      </c>
      <c r="J57" s="680">
        <f>Цены!J78</f>
        <v>0</v>
      </c>
      <c r="K57" s="680">
        <f>Цены!K78</f>
        <v>0.1744186046511628</v>
      </c>
      <c r="L57" s="680">
        <f>Цены!L78</f>
        <v>1.5116279069767442</v>
      </c>
    </row>
    <row r="58" spans="1:12" s="355" customFormat="1">
      <c r="A58" s="691" t="s">
        <v>488</v>
      </c>
      <c r="B58" s="692"/>
      <c r="C58" s="692"/>
      <c r="D58" s="692"/>
      <c r="E58" s="692"/>
      <c r="F58" s="692"/>
      <c r="G58" s="693"/>
      <c r="H58" s="694">
        <f>SUM(H54:H57)</f>
        <v>9.0683229813664603</v>
      </c>
      <c r="I58" s="694">
        <f>SUM(I54:I57)</f>
        <v>9.025270758122744</v>
      </c>
      <c r="J58" s="694">
        <f>SUM(J54:J57)</f>
        <v>8.8463837417812314</v>
      </c>
      <c r="K58" s="694">
        <f>SUM(K54:K57)</f>
        <v>8.8953488372093013</v>
      </c>
      <c r="L58" s="694">
        <f>SUM(L54:L57)</f>
        <v>8.895348837209303</v>
      </c>
    </row>
    <row r="59" spans="1:12">
      <c r="A59" s="665" t="s">
        <v>545</v>
      </c>
      <c r="B59" s="666"/>
      <c r="C59" s="666"/>
      <c r="D59" s="666"/>
      <c r="E59" s="666"/>
      <c r="F59" s="666"/>
      <c r="G59" s="666"/>
      <c r="H59" s="666"/>
      <c r="I59" s="666"/>
      <c r="J59" s="666"/>
      <c r="K59" s="666"/>
      <c r="L59" s="667"/>
    </row>
    <row r="60" spans="1:12">
      <c r="A60" s="1079" t="s">
        <v>209</v>
      </c>
      <c r="B60" s="1079"/>
      <c r="C60" s="1079"/>
      <c r="D60" s="1079"/>
      <c r="E60" s="1079"/>
      <c r="F60" s="1079"/>
      <c r="G60" s="679">
        <v>1</v>
      </c>
      <c r="H60" s="680">
        <f>Цены!H80</f>
        <v>1.8012422360248448</v>
      </c>
      <c r="I60" s="680">
        <f>Цены!I80</f>
        <v>1.0830324909747293</v>
      </c>
      <c r="J60" s="680">
        <f>Цены!J80</f>
        <v>0.71727435744172141</v>
      </c>
      <c r="K60" s="680">
        <f>Цены!K80</f>
        <v>1.3372093023255813</v>
      </c>
      <c r="L60" s="680">
        <f>Цены!L80</f>
        <v>0.93023255813953487</v>
      </c>
    </row>
    <row r="61" spans="1:12">
      <c r="A61" s="1079" t="s">
        <v>243</v>
      </c>
      <c r="B61" s="1079"/>
      <c r="C61" s="1079"/>
      <c r="D61" s="1079"/>
      <c r="E61" s="1079"/>
      <c r="F61" s="1079"/>
      <c r="G61" s="679">
        <v>0</v>
      </c>
      <c r="H61" s="680">
        <f>Цены!H81</f>
        <v>6.024844720496894</v>
      </c>
      <c r="I61" s="680">
        <f>Цены!I81</f>
        <v>7.1600481347773766</v>
      </c>
      <c r="J61" s="680">
        <f>Цены!J81</f>
        <v>6.8141063956963537</v>
      </c>
      <c r="K61" s="680">
        <f>Цены!K81</f>
        <v>6.4534883720930232</v>
      </c>
      <c r="L61" s="680">
        <f>Цены!L81</f>
        <v>5.6395348837209305</v>
      </c>
    </row>
    <row r="62" spans="1:12">
      <c r="A62" s="1079" t="s">
        <v>244</v>
      </c>
      <c r="B62" s="1079"/>
      <c r="C62" s="1079"/>
      <c r="D62" s="1079"/>
      <c r="E62" s="1079"/>
      <c r="F62" s="1079"/>
      <c r="G62" s="679">
        <v>-1</v>
      </c>
      <c r="H62" s="680">
        <f>Цены!H82</f>
        <v>0.6211180124223602</v>
      </c>
      <c r="I62" s="680">
        <f>Цены!I82</f>
        <v>0.72202166064981954</v>
      </c>
      <c r="J62" s="680">
        <f>Цены!J82</f>
        <v>1.195457262402869</v>
      </c>
      <c r="K62" s="680">
        <f>Цены!K82</f>
        <v>1.1046511627906976</v>
      </c>
      <c r="L62" s="680">
        <f>Цены!L82</f>
        <v>0.34883720930232559</v>
      </c>
    </row>
    <row r="63" spans="1:12">
      <c r="A63" s="1079" t="s">
        <v>67</v>
      </c>
      <c r="B63" s="1079"/>
      <c r="C63" s="1079"/>
      <c r="D63" s="1079"/>
      <c r="E63" s="1079"/>
      <c r="F63" s="1079"/>
      <c r="G63" s="679">
        <v>-2</v>
      </c>
      <c r="H63" s="680">
        <f>Цены!H83</f>
        <v>0</v>
      </c>
      <c r="I63" s="680">
        <f>Цены!I83</f>
        <v>0.12033694344163658</v>
      </c>
      <c r="J63" s="680">
        <f>Цены!J83</f>
        <v>0.11954572624028691</v>
      </c>
      <c r="K63" s="680">
        <f>Цены!K83</f>
        <v>0.1744186046511628</v>
      </c>
      <c r="L63" s="680">
        <f>Цены!L83</f>
        <v>2.1511627906976742</v>
      </c>
    </row>
    <row r="64" spans="1:12" s="355" customFormat="1">
      <c r="A64" s="691" t="s">
        <v>488</v>
      </c>
      <c r="B64" s="692"/>
      <c r="C64" s="692"/>
      <c r="D64" s="692"/>
      <c r="E64" s="692"/>
      <c r="F64" s="692"/>
      <c r="G64" s="693"/>
      <c r="H64" s="694">
        <f>SUM(H60:H63)</f>
        <v>8.4472049689440993</v>
      </c>
      <c r="I64" s="694">
        <f>SUM(I60:I63)</f>
        <v>9.0854392298435602</v>
      </c>
      <c r="J64" s="694">
        <f>SUM(J60:J63)</f>
        <v>8.8463837417812297</v>
      </c>
      <c r="K64" s="694">
        <f>SUM(K60:K63)</f>
        <v>9.0697674418604635</v>
      </c>
      <c r="L64" s="694">
        <f>SUM(L60:L63)</f>
        <v>9.0697674418604652</v>
      </c>
    </row>
    <row r="65" spans="1:12">
      <c r="A65" s="665" t="s">
        <v>582</v>
      </c>
      <c r="B65" s="666"/>
      <c r="C65" s="666"/>
      <c r="D65" s="666"/>
      <c r="E65" s="666"/>
      <c r="F65" s="666"/>
      <c r="G65" s="666"/>
      <c r="H65" s="666"/>
      <c r="I65" s="666"/>
      <c r="J65" s="666"/>
      <c r="K65" s="666"/>
      <c r="L65" s="667"/>
    </row>
    <row r="66" spans="1:12">
      <c r="A66" s="1079" t="s">
        <v>209</v>
      </c>
      <c r="B66" s="1079"/>
      <c r="C66" s="1079"/>
      <c r="D66" s="1079"/>
      <c r="E66" s="1079"/>
      <c r="F66" s="1079"/>
      <c r="G66" s="679">
        <v>1</v>
      </c>
      <c r="H66" s="680">
        <f>Цены!H85</f>
        <v>0</v>
      </c>
      <c r="I66" s="680">
        <f>Цены!I85</f>
        <v>0</v>
      </c>
      <c r="J66" s="680">
        <f>Цены!J85</f>
        <v>0</v>
      </c>
      <c r="K66" s="680">
        <f>Цены!K85</f>
        <v>0</v>
      </c>
      <c r="L66" s="680">
        <f>Цены!L85</f>
        <v>0</v>
      </c>
    </row>
    <row r="67" spans="1:12">
      <c r="A67" s="1079" t="s">
        <v>243</v>
      </c>
      <c r="B67" s="1079"/>
      <c r="C67" s="1079"/>
      <c r="D67" s="1079"/>
      <c r="E67" s="1079"/>
      <c r="F67" s="1079"/>
      <c r="G67" s="679">
        <v>0</v>
      </c>
      <c r="H67" s="680">
        <f>Цены!H86</f>
        <v>0.18633540372670807</v>
      </c>
      <c r="I67" s="680">
        <f>Цены!I86</f>
        <v>0.18050541516245489</v>
      </c>
      <c r="J67" s="680">
        <f>Цены!J86</f>
        <v>0.23909145248057381</v>
      </c>
      <c r="K67" s="680">
        <f>Цены!K86</f>
        <v>0.23255813953488372</v>
      </c>
      <c r="L67" s="680">
        <f>Цены!L86</f>
        <v>0.11627906976744186</v>
      </c>
    </row>
    <row r="68" spans="1:12">
      <c r="A68" s="1079" t="s">
        <v>244</v>
      </c>
      <c r="B68" s="1079"/>
      <c r="C68" s="1079"/>
      <c r="D68" s="1079"/>
      <c r="E68" s="1079"/>
      <c r="F68" s="1079"/>
      <c r="G68" s="679">
        <v>-1</v>
      </c>
      <c r="H68" s="680">
        <f>Цены!H87</f>
        <v>0</v>
      </c>
      <c r="I68" s="680">
        <f>Цены!I87</f>
        <v>0</v>
      </c>
      <c r="J68" s="680">
        <f>Цены!J87</f>
        <v>0</v>
      </c>
      <c r="K68" s="680">
        <f>Цены!K87</f>
        <v>0</v>
      </c>
      <c r="L68" s="680">
        <f>Цены!L87</f>
        <v>0</v>
      </c>
    </row>
    <row r="69" spans="1:12">
      <c r="A69" s="1079" t="s">
        <v>67</v>
      </c>
      <c r="B69" s="1079"/>
      <c r="C69" s="1079"/>
      <c r="D69" s="1079"/>
      <c r="E69" s="1079"/>
      <c r="F69" s="1079"/>
      <c r="G69" s="679">
        <v>-2</v>
      </c>
      <c r="H69" s="680">
        <f>Цены!H88</f>
        <v>0</v>
      </c>
      <c r="I69" s="680">
        <f>Цены!I88</f>
        <v>0</v>
      </c>
      <c r="J69" s="680">
        <f>Цены!J88</f>
        <v>0</v>
      </c>
      <c r="K69" s="680">
        <f>Цены!K88</f>
        <v>0</v>
      </c>
      <c r="L69" s="680">
        <f>Цены!L88</f>
        <v>0.11627906976744186</v>
      </c>
    </row>
    <row r="70" spans="1:12" s="355" customFormat="1">
      <c r="A70" s="691" t="s">
        <v>488</v>
      </c>
      <c r="B70" s="692"/>
      <c r="C70" s="692"/>
      <c r="D70" s="692"/>
      <c r="E70" s="692"/>
      <c r="F70" s="692"/>
      <c r="G70" s="693"/>
      <c r="H70" s="694">
        <f>SUM(H66:H69)</f>
        <v>0.18633540372670807</v>
      </c>
      <c r="I70" s="694">
        <f>SUM(I66:I69)</f>
        <v>0.18050541516245489</v>
      </c>
      <c r="J70" s="694">
        <f>SUM(J66:J69)</f>
        <v>0.23909145248057381</v>
      </c>
      <c r="K70" s="694">
        <f>SUM(K66:K69)</f>
        <v>0.23255813953488372</v>
      </c>
      <c r="L70" s="694">
        <f>SUM(L66:L69)</f>
        <v>0.23255813953488372</v>
      </c>
    </row>
    <row r="71" spans="1:12">
      <c r="A71" s="665" t="s">
        <v>232</v>
      </c>
      <c r="B71" s="666"/>
      <c r="C71" s="666"/>
      <c r="D71" s="666"/>
      <c r="E71" s="666"/>
      <c r="F71" s="666"/>
      <c r="G71" s="666"/>
      <c r="H71" s="666"/>
      <c r="I71" s="666"/>
      <c r="J71" s="666"/>
      <c r="K71" s="666"/>
      <c r="L71" s="667"/>
    </row>
    <row r="72" spans="1:12">
      <c r="A72" s="1079" t="s">
        <v>209</v>
      </c>
      <c r="B72" s="1079"/>
      <c r="C72" s="1079"/>
      <c r="D72" s="1079"/>
      <c r="E72" s="1079"/>
      <c r="F72" s="1079"/>
      <c r="G72" s="679">
        <v>1</v>
      </c>
      <c r="H72" s="680">
        <f>Цены!H90</f>
        <v>0.12422360248447205</v>
      </c>
      <c r="I72" s="680">
        <f>Цены!I90</f>
        <v>0.12033694344163658</v>
      </c>
      <c r="J72" s="680">
        <f>Цены!J90</f>
        <v>0.2988643156007173</v>
      </c>
      <c r="K72" s="680">
        <f>Цены!K90</f>
        <v>0.1744186046511628</v>
      </c>
      <c r="L72" s="680">
        <f>Цены!L90</f>
        <v>5.8139534883720929E-2</v>
      </c>
    </row>
    <row r="73" spans="1:12">
      <c r="A73" s="1079" t="s">
        <v>243</v>
      </c>
      <c r="B73" s="1079"/>
      <c r="C73" s="1079"/>
      <c r="D73" s="1079"/>
      <c r="E73" s="1079"/>
      <c r="F73" s="1079"/>
      <c r="G73" s="679">
        <v>0</v>
      </c>
      <c r="H73" s="680">
        <f>Цены!H91</f>
        <v>0.12422360248447205</v>
      </c>
      <c r="I73" s="680">
        <f>Цены!I91</f>
        <v>0.30084235860409148</v>
      </c>
      <c r="J73" s="680">
        <f>Цены!J91</f>
        <v>0.5977286312014346</v>
      </c>
      <c r="K73" s="680">
        <f>Цены!K91</f>
        <v>0.69767441860465118</v>
      </c>
      <c r="L73" s="680">
        <f>Цены!L91</f>
        <v>0.63953488372093026</v>
      </c>
    </row>
    <row r="74" spans="1:12">
      <c r="A74" s="1079" t="s">
        <v>244</v>
      </c>
      <c r="B74" s="1079"/>
      <c r="C74" s="1079"/>
      <c r="D74" s="1079"/>
      <c r="E74" s="1079"/>
      <c r="F74" s="1079"/>
      <c r="G74" s="679">
        <v>-1</v>
      </c>
      <c r="H74" s="680">
        <f>Цены!H92</f>
        <v>0</v>
      </c>
      <c r="I74" s="680">
        <f>Цены!I92</f>
        <v>0</v>
      </c>
      <c r="J74" s="680">
        <f>Цены!J92</f>
        <v>0</v>
      </c>
      <c r="K74" s="680">
        <f>Цены!K92</f>
        <v>0</v>
      </c>
      <c r="L74" s="680">
        <f>Цены!L92</f>
        <v>0</v>
      </c>
    </row>
    <row r="75" spans="1:12">
      <c r="A75" s="1079" t="s">
        <v>67</v>
      </c>
      <c r="B75" s="1079"/>
      <c r="C75" s="1079"/>
      <c r="D75" s="1079"/>
      <c r="E75" s="1079"/>
      <c r="F75" s="1079"/>
      <c r="G75" s="679">
        <v>-2</v>
      </c>
      <c r="H75" s="680">
        <f>Цены!H93</f>
        <v>0</v>
      </c>
      <c r="I75" s="680">
        <f>Цены!I93</f>
        <v>0</v>
      </c>
      <c r="J75" s="680">
        <f>Цены!J93</f>
        <v>0</v>
      </c>
      <c r="K75" s="680">
        <f>Цены!K93</f>
        <v>0</v>
      </c>
      <c r="L75" s="680">
        <f>Цены!L93</f>
        <v>0.1744186046511628</v>
      </c>
    </row>
    <row r="76" spans="1:12" s="355" customFormat="1">
      <c r="A76" s="1260" t="s">
        <v>488</v>
      </c>
      <c r="B76" s="1261"/>
      <c r="C76" s="1261"/>
      <c r="D76" s="1261"/>
      <c r="E76" s="1261"/>
      <c r="F76" s="1262"/>
      <c r="G76" s="695"/>
      <c r="H76" s="694">
        <f>SUM(H72:H75)</f>
        <v>0.2484472049689441</v>
      </c>
      <c r="I76" s="694">
        <f>SUM(I72:I75)</f>
        <v>0.42117930204572807</v>
      </c>
      <c r="J76" s="694">
        <f>SUM(J72:J75)</f>
        <v>0.89659294680215185</v>
      </c>
      <c r="K76" s="694">
        <f>SUM(K72:K75)</f>
        <v>0.87209302325581395</v>
      </c>
      <c r="L76" s="694">
        <f>SUM(L72:L75)</f>
        <v>0.87209302325581395</v>
      </c>
    </row>
    <row r="77" spans="1:12">
      <c r="A77" s="1080" t="s">
        <v>86</v>
      </c>
      <c r="B77" s="1081"/>
      <c r="C77" s="1081"/>
      <c r="D77" s="1081"/>
      <c r="E77" s="1081"/>
      <c r="F77" s="1082"/>
      <c r="G77" s="683"/>
      <c r="H77" s="696"/>
      <c r="I77" s="696"/>
      <c r="J77" s="696"/>
      <c r="K77" s="696"/>
      <c r="L77" s="683"/>
    </row>
    <row r="78" spans="1:12">
      <c r="A78" s="1078" t="s">
        <v>209</v>
      </c>
      <c r="B78" s="1078"/>
      <c r="C78" s="1078"/>
      <c r="D78" s="1078"/>
      <c r="E78" s="1078"/>
      <c r="F78" s="1078"/>
      <c r="G78" s="685">
        <v>1</v>
      </c>
      <c r="H78" s="686">
        <f>H12+H18+H24+H30+H36+H42+H48+H54+H60+H66+H72</f>
        <v>40.496894409937894</v>
      </c>
      <c r="I78" s="686">
        <f>I12+I18+I24+I30+I36+I42+I48+I54+I60+I66+I72</f>
        <v>31.046931407942239</v>
      </c>
      <c r="J78" s="686">
        <f>J12+J18+J24+J30+J36+J42+J48+J54+J60+J66+J72</f>
        <v>16.437537358039449</v>
      </c>
      <c r="K78" s="686">
        <f>K12+K18+K24+K30+K36+K42+K48+K54+K60+K66+K72</f>
        <v>22.093023255813954</v>
      </c>
      <c r="L78" s="686">
        <f>L12+L18+L24+L30+L36+L42+L48+L54+L60+L66+L72</f>
        <v>17.500000000000004</v>
      </c>
    </row>
    <row r="79" spans="1:12">
      <c r="A79" s="1078" t="s">
        <v>243</v>
      </c>
      <c r="B79" s="1078"/>
      <c r="C79" s="1078"/>
      <c r="D79" s="1078"/>
      <c r="E79" s="1078"/>
      <c r="F79" s="1078"/>
      <c r="G79" s="685">
        <v>0</v>
      </c>
      <c r="H79" s="686">
        <f t="shared" ref="H79:L81" si="0">H13+H19+H25+H31+H37+H43+H49+H55+H61+H67+H73</f>
        <v>54.285714285714285</v>
      </c>
      <c r="I79" s="686">
        <f t="shared" si="0"/>
        <v>59.44645006016848</v>
      </c>
      <c r="J79" s="686">
        <f t="shared" si="0"/>
        <v>62.64196054991033</v>
      </c>
      <c r="K79" s="686">
        <f t="shared" si="0"/>
        <v>58.546511627906973</v>
      </c>
      <c r="L79" s="686">
        <f t="shared" si="0"/>
        <v>52.441860465116278</v>
      </c>
    </row>
    <row r="80" spans="1:12">
      <c r="A80" s="1078" t="s">
        <v>244</v>
      </c>
      <c r="B80" s="1078"/>
      <c r="C80" s="1078"/>
      <c r="D80" s="1078"/>
      <c r="E80" s="1078"/>
      <c r="F80" s="1078"/>
      <c r="G80" s="685">
        <v>-1</v>
      </c>
      <c r="H80" s="686">
        <f t="shared" si="0"/>
        <v>4.9689440993788816</v>
      </c>
      <c r="I80" s="686">
        <f t="shared" si="0"/>
        <v>9.2659446450060177</v>
      </c>
      <c r="J80" s="686">
        <f t="shared" si="0"/>
        <v>20.322773460848772</v>
      </c>
      <c r="K80" s="686">
        <f t="shared" si="0"/>
        <v>18.604651162790702</v>
      </c>
      <c r="L80" s="686">
        <f t="shared" si="0"/>
        <v>7.8488372093023262</v>
      </c>
    </row>
    <row r="81" spans="1:12">
      <c r="A81" s="1078" t="s">
        <v>67</v>
      </c>
      <c r="B81" s="1078"/>
      <c r="C81" s="1078"/>
      <c r="D81" s="1078"/>
      <c r="E81" s="1078"/>
      <c r="F81" s="1078"/>
      <c r="G81" s="685">
        <v>-2</v>
      </c>
      <c r="H81" s="686">
        <f t="shared" si="0"/>
        <v>0.2484472049689441</v>
      </c>
      <c r="I81" s="686">
        <f t="shared" si="0"/>
        <v>0.24067388688327315</v>
      </c>
      <c r="J81" s="686">
        <f t="shared" si="0"/>
        <v>0.59772863120143449</v>
      </c>
      <c r="K81" s="686">
        <f t="shared" si="0"/>
        <v>0.7558139534883721</v>
      </c>
      <c r="L81" s="686">
        <f t="shared" si="0"/>
        <v>22.209302325581394</v>
      </c>
    </row>
    <row r="82" spans="1:12">
      <c r="A82" s="1077" t="s">
        <v>87</v>
      </c>
      <c r="B82" s="1077"/>
      <c r="C82" s="1077"/>
      <c r="D82" s="1077"/>
      <c r="E82" s="1077"/>
      <c r="F82" s="1077"/>
      <c r="G82" s="687"/>
      <c r="H82" s="697"/>
      <c r="I82" s="697"/>
      <c r="J82" s="697"/>
      <c r="K82" s="697"/>
      <c r="L82" s="698"/>
    </row>
    <row r="83" spans="1:12">
      <c r="A83" s="1077"/>
      <c r="B83" s="1077"/>
      <c r="C83" s="1077"/>
      <c r="D83" s="1077"/>
      <c r="E83" s="1077"/>
      <c r="F83" s="1077"/>
      <c r="G83" s="685"/>
      <c r="H83" s="686">
        <f>SUM(H78:H82)</f>
        <v>100.00000000000001</v>
      </c>
      <c r="I83" s="686">
        <f>SUM(I78:I82)</f>
        <v>100.00000000000001</v>
      </c>
      <c r="J83" s="686">
        <f>SUM(J78:J82)</f>
        <v>99.999999999999986</v>
      </c>
      <c r="K83" s="686">
        <f>SUM(K78:K82)</f>
        <v>100</v>
      </c>
      <c r="L83" s="686">
        <f>SUM(L78:L82)</f>
        <v>100</v>
      </c>
    </row>
  </sheetData>
  <mergeCells count="59">
    <mergeCell ref="C1:K1"/>
    <mergeCell ref="A3:F4"/>
    <mergeCell ref="G3:G4"/>
    <mergeCell ref="A6:F6"/>
    <mergeCell ref="A13:F13"/>
    <mergeCell ref="A14:F14"/>
    <mergeCell ref="A15:F15"/>
    <mergeCell ref="A18:F18"/>
    <mergeCell ref="A7:F7"/>
    <mergeCell ref="A8:F8"/>
    <mergeCell ref="A9:F9"/>
    <mergeCell ref="A12:F12"/>
    <mergeCell ref="A25:F25"/>
    <mergeCell ref="A26:F26"/>
    <mergeCell ref="A27:F27"/>
    <mergeCell ref="A30:F30"/>
    <mergeCell ref="A19:F19"/>
    <mergeCell ref="A20:F20"/>
    <mergeCell ref="A21:F21"/>
    <mergeCell ref="A24:F24"/>
    <mergeCell ref="A37:F37"/>
    <mergeCell ref="A38:F38"/>
    <mergeCell ref="A39:F39"/>
    <mergeCell ref="A42:F42"/>
    <mergeCell ref="A31:F31"/>
    <mergeCell ref="A32:F32"/>
    <mergeCell ref="A33:F33"/>
    <mergeCell ref="A36:F36"/>
    <mergeCell ref="A49:F49"/>
    <mergeCell ref="A50:F50"/>
    <mergeCell ref="A51:F51"/>
    <mergeCell ref="A54:F54"/>
    <mergeCell ref="A43:F43"/>
    <mergeCell ref="A44:F44"/>
    <mergeCell ref="A45:F45"/>
    <mergeCell ref="A48:F48"/>
    <mergeCell ref="A61:F61"/>
    <mergeCell ref="A62:F62"/>
    <mergeCell ref="A63:F63"/>
    <mergeCell ref="A66:F66"/>
    <mergeCell ref="A55:F55"/>
    <mergeCell ref="A56:F56"/>
    <mergeCell ref="A57:F57"/>
    <mergeCell ref="A60:F60"/>
    <mergeCell ref="A73:F73"/>
    <mergeCell ref="A74:F74"/>
    <mergeCell ref="A75:F75"/>
    <mergeCell ref="A76:F76"/>
    <mergeCell ref="A67:F67"/>
    <mergeCell ref="A68:F68"/>
    <mergeCell ref="A69:F69"/>
    <mergeCell ref="A72:F72"/>
    <mergeCell ref="A81:F81"/>
    <mergeCell ref="A82:F82"/>
    <mergeCell ref="A83:F83"/>
    <mergeCell ref="A77:F77"/>
    <mergeCell ref="A78:F78"/>
    <mergeCell ref="A79:F79"/>
    <mergeCell ref="A80:F80"/>
  </mergeCells>
  <phoneticPr fontId="46"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autoPageBreaks="0"/>
  </sheetPr>
  <dimension ref="A1:H140"/>
  <sheetViews>
    <sheetView topLeftCell="A130" zoomScale="95" zoomScaleNormal="95" workbookViewId="0">
      <selection activeCell="F30" sqref="F30"/>
    </sheetView>
  </sheetViews>
  <sheetFormatPr defaultRowHeight="13.2"/>
  <cols>
    <col min="1" max="1" width="5" customWidth="1"/>
    <col min="2" max="2" width="6.5546875" customWidth="1"/>
    <col min="3" max="3" width="94.109375" customWidth="1"/>
    <col min="4" max="4" width="13.88671875" customWidth="1"/>
    <col min="5" max="5" width="10.44140625" customWidth="1"/>
    <col min="6" max="33" width="6.6640625" customWidth="1"/>
  </cols>
  <sheetData>
    <row r="1" spans="2:5" ht="15.6">
      <c r="C1" s="11" t="s">
        <v>530</v>
      </c>
    </row>
    <row r="2" spans="2:5" ht="12.75" customHeight="1">
      <c r="B2" s="62">
        <v>1</v>
      </c>
      <c r="C2" s="63" t="s">
        <v>378</v>
      </c>
      <c r="D2" s="64"/>
      <c r="E2" s="8"/>
    </row>
    <row r="3" spans="2:5" ht="12.75" customHeight="1">
      <c r="B3" s="62">
        <v>2</v>
      </c>
      <c r="C3" s="63" t="s">
        <v>379</v>
      </c>
      <c r="D3" s="64"/>
      <c r="E3" s="8"/>
    </row>
    <row r="4" spans="2:5" ht="12.75" customHeight="1">
      <c r="B4" s="62">
        <v>3</v>
      </c>
      <c r="C4" s="63" t="s">
        <v>380</v>
      </c>
      <c r="D4" s="64"/>
      <c r="E4" s="8"/>
    </row>
    <row r="5" spans="2:5" ht="12.75" customHeight="1">
      <c r="B5" s="62">
        <v>4</v>
      </c>
      <c r="C5" s="63" t="s">
        <v>381</v>
      </c>
      <c r="D5" s="64"/>
      <c r="E5" s="8"/>
    </row>
    <row r="6" spans="2:5" ht="12.75" customHeight="1">
      <c r="B6" s="62">
        <v>5</v>
      </c>
      <c r="C6" s="63" t="s">
        <v>382</v>
      </c>
      <c r="D6" s="64"/>
      <c r="E6" s="8"/>
    </row>
    <row r="7" spans="2:5" ht="12.75" customHeight="1">
      <c r="B7" s="62">
        <v>6</v>
      </c>
      <c r="C7" s="63" t="s">
        <v>383</v>
      </c>
      <c r="D7" s="64"/>
      <c r="E7" s="8"/>
    </row>
    <row r="8" spans="2:5" ht="12.75" customHeight="1">
      <c r="B8" s="62">
        <v>7</v>
      </c>
      <c r="C8" s="63" t="s">
        <v>384</v>
      </c>
      <c r="D8" s="64"/>
      <c r="E8" s="8"/>
    </row>
    <row r="9" spans="2:5" ht="12.75" customHeight="1">
      <c r="B9" s="62">
        <v>8</v>
      </c>
      <c r="C9" s="63" t="s">
        <v>385</v>
      </c>
      <c r="D9" s="64"/>
      <c r="E9" s="8"/>
    </row>
    <row r="10" spans="2:5" ht="12.75" customHeight="1">
      <c r="B10" s="62">
        <v>9</v>
      </c>
      <c r="C10" s="63" t="s">
        <v>386</v>
      </c>
      <c r="D10" s="64"/>
      <c r="E10" s="8"/>
    </row>
    <row r="11" spans="2:5" ht="12.75" customHeight="1">
      <c r="B11" s="65" t="s">
        <v>283</v>
      </c>
      <c r="C11" s="63" t="s">
        <v>285</v>
      </c>
      <c r="D11" s="64"/>
      <c r="E11" s="8"/>
    </row>
    <row r="12" spans="2:5" ht="12.75" customHeight="1">
      <c r="B12" s="62">
        <v>10</v>
      </c>
      <c r="C12" s="63" t="s">
        <v>387</v>
      </c>
      <c r="D12" s="64"/>
      <c r="E12" s="8"/>
    </row>
    <row r="13" spans="2:5" ht="12.75" customHeight="1">
      <c r="B13" s="62">
        <v>11</v>
      </c>
      <c r="C13" s="63" t="s">
        <v>388</v>
      </c>
      <c r="D13" s="64"/>
      <c r="E13" s="8"/>
    </row>
    <row r="14" spans="2:5" ht="12.75" customHeight="1">
      <c r="B14" s="62">
        <v>12</v>
      </c>
      <c r="C14" s="63" t="s">
        <v>389</v>
      </c>
      <c r="D14" s="64"/>
      <c r="E14" s="8"/>
    </row>
    <row r="15" spans="2:5" ht="12.75" customHeight="1">
      <c r="B15" s="65">
        <v>13</v>
      </c>
      <c r="C15" s="63" t="s">
        <v>390</v>
      </c>
      <c r="D15" s="64"/>
      <c r="E15" s="8"/>
    </row>
    <row r="16" spans="2:5" ht="12.75" customHeight="1">
      <c r="B16" s="65" t="s">
        <v>280</v>
      </c>
      <c r="C16" s="63" t="s">
        <v>282</v>
      </c>
      <c r="D16" s="64"/>
      <c r="E16" s="8"/>
    </row>
    <row r="17" spans="2:5" ht="12.75" customHeight="1">
      <c r="B17" s="62">
        <v>14</v>
      </c>
      <c r="C17" s="63" t="s">
        <v>391</v>
      </c>
      <c r="D17" s="64"/>
      <c r="E17" s="8"/>
    </row>
    <row r="18" spans="2:5" ht="12.75" customHeight="1">
      <c r="B18" s="62">
        <v>15</v>
      </c>
      <c r="C18" s="63" t="s">
        <v>392</v>
      </c>
      <c r="D18" s="64"/>
      <c r="E18" s="8"/>
    </row>
    <row r="19" spans="2:5" ht="12.75" customHeight="1">
      <c r="B19" s="25">
        <v>16</v>
      </c>
      <c r="C19" s="32" t="s">
        <v>402</v>
      </c>
      <c r="D19" s="8"/>
      <c r="E19" s="8"/>
    </row>
    <row r="20" spans="2:5" ht="12.75" customHeight="1">
      <c r="B20" s="25">
        <v>17</v>
      </c>
      <c r="C20" s="32" t="s">
        <v>405</v>
      </c>
      <c r="D20" s="8"/>
      <c r="E20" s="8"/>
    </row>
    <row r="21" spans="2:5" ht="12.75" customHeight="1">
      <c r="B21" s="25">
        <v>18</v>
      </c>
      <c r="C21" s="32" t="s">
        <v>406</v>
      </c>
      <c r="D21" s="8"/>
      <c r="E21" s="8"/>
    </row>
    <row r="22" spans="2:5" ht="12.75" customHeight="1">
      <c r="B22" s="25">
        <v>19</v>
      </c>
      <c r="C22" s="32" t="s">
        <v>407</v>
      </c>
      <c r="D22" s="8"/>
      <c r="E22" s="8"/>
    </row>
    <row r="23" spans="2:5" ht="12.75" customHeight="1">
      <c r="B23" s="25">
        <v>20</v>
      </c>
      <c r="C23" s="32" t="s">
        <v>408</v>
      </c>
      <c r="D23" s="8"/>
      <c r="E23" s="8"/>
    </row>
    <row r="24" spans="2:5" ht="12.75" customHeight="1">
      <c r="B24" s="25">
        <v>21</v>
      </c>
      <c r="C24" s="32" t="s">
        <v>409</v>
      </c>
      <c r="D24" s="8"/>
      <c r="E24" s="8"/>
    </row>
    <row r="25" spans="2:5" ht="12.75" customHeight="1">
      <c r="B25" s="25">
        <v>22</v>
      </c>
      <c r="C25" s="32" t="s">
        <v>412</v>
      </c>
      <c r="D25" s="8"/>
      <c r="E25" s="8"/>
    </row>
    <row r="26" spans="2:5" ht="12.75" customHeight="1">
      <c r="B26" s="25">
        <v>23</v>
      </c>
      <c r="C26" s="32" t="s">
        <v>437</v>
      </c>
      <c r="D26" s="8"/>
      <c r="E26" s="8"/>
    </row>
    <row r="27" spans="2:5" ht="12.75" customHeight="1">
      <c r="B27" s="25">
        <v>24</v>
      </c>
      <c r="C27" s="32" t="s">
        <v>438</v>
      </c>
      <c r="D27" s="8"/>
      <c r="E27" s="8"/>
    </row>
    <row r="28" spans="2:5" ht="12.75" customHeight="1">
      <c r="B28" s="25">
        <v>25</v>
      </c>
      <c r="C28" s="32" t="s">
        <v>439</v>
      </c>
      <c r="D28" s="8"/>
      <c r="E28" s="33"/>
    </row>
    <row r="29" spans="2:5" ht="12.75" customHeight="1">
      <c r="B29" s="25">
        <v>26</v>
      </c>
      <c r="C29" s="32" t="s">
        <v>440</v>
      </c>
      <c r="D29" s="8"/>
      <c r="E29" s="8"/>
    </row>
    <row r="30" spans="2:5" ht="12.75" customHeight="1">
      <c r="B30" s="25">
        <v>27</v>
      </c>
      <c r="C30" s="32" t="s">
        <v>441</v>
      </c>
      <c r="D30" s="8"/>
      <c r="E30" s="8"/>
    </row>
    <row r="31" spans="2:5" ht="12.75" customHeight="1">
      <c r="B31" s="25">
        <v>28</v>
      </c>
      <c r="C31" s="32" t="s">
        <v>442</v>
      </c>
      <c r="D31" s="8"/>
      <c r="E31" s="8"/>
    </row>
    <row r="32" spans="2:5" ht="15.75" customHeight="1">
      <c r="C32" s="34" t="s">
        <v>532</v>
      </c>
      <c r="D32" s="8"/>
      <c r="E32" s="8"/>
    </row>
    <row r="33" spans="2:5" ht="13.5" customHeight="1">
      <c r="B33" s="26">
        <v>50</v>
      </c>
      <c r="C33" s="33" t="s">
        <v>284</v>
      </c>
      <c r="D33" s="8"/>
      <c r="E33" s="8"/>
    </row>
    <row r="34" spans="2:5">
      <c r="B34" s="26">
        <v>51</v>
      </c>
      <c r="C34" s="33" t="s">
        <v>443</v>
      </c>
      <c r="D34" s="8"/>
      <c r="E34" s="8"/>
    </row>
    <row r="35" spans="2:5">
      <c r="B35" s="26">
        <v>52</v>
      </c>
      <c r="C35" s="33" t="s">
        <v>725</v>
      </c>
      <c r="D35" s="8"/>
      <c r="E35" s="8"/>
    </row>
    <row r="36" spans="2:5">
      <c r="B36" s="26">
        <v>53</v>
      </c>
      <c r="C36" s="33" t="s">
        <v>444</v>
      </c>
      <c r="D36" s="8"/>
      <c r="E36" s="8"/>
    </row>
    <row r="37" spans="2:5">
      <c r="B37" s="26">
        <v>54</v>
      </c>
      <c r="C37" s="33" t="s">
        <v>726</v>
      </c>
      <c r="D37" s="8"/>
      <c r="E37" s="8"/>
    </row>
    <row r="38" spans="2:5">
      <c r="B38" s="26">
        <v>55</v>
      </c>
      <c r="C38" s="33" t="s">
        <v>459</v>
      </c>
      <c r="D38" s="8"/>
      <c r="E38" s="8"/>
    </row>
    <row r="39" spans="2:5">
      <c r="B39" s="26">
        <v>56</v>
      </c>
      <c r="C39" s="33" t="s">
        <v>513</v>
      </c>
      <c r="D39" s="8"/>
      <c r="E39" s="8"/>
    </row>
    <row r="40" spans="2:5">
      <c r="B40" s="26">
        <v>57</v>
      </c>
      <c r="C40" s="33" t="s">
        <v>514</v>
      </c>
      <c r="D40" s="8"/>
      <c r="E40" s="8"/>
    </row>
    <row r="41" spans="2:5" ht="15.6">
      <c r="C41" s="34" t="s">
        <v>533</v>
      </c>
      <c r="D41" s="8"/>
      <c r="E41" s="8"/>
    </row>
    <row r="42" spans="2:5">
      <c r="B42" s="25">
        <v>101</v>
      </c>
      <c r="C42" s="45" t="s">
        <v>460</v>
      </c>
      <c r="D42" s="8"/>
      <c r="E42" s="8"/>
    </row>
    <row r="43" spans="2:5">
      <c r="B43" s="25">
        <v>100</v>
      </c>
      <c r="C43" s="45" t="s">
        <v>461</v>
      </c>
      <c r="D43" s="8"/>
      <c r="E43" s="8"/>
    </row>
    <row r="44" spans="2:5">
      <c r="B44" s="25">
        <v>102</v>
      </c>
      <c r="C44" s="33" t="s">
        <v>462</v>
      </c>
      <c r="D44" s="8"/>
      <c r="E44" s="8"/>
    </row>
    <row r="45" spans="2:5">
      <c r="B45" s="25">
        <v>103</v>
      </c>
      <c r="C45" s="33" t="s">
        <v>463</v>
      </c>
      <c r="D45" s="8"/>
      <c r="E45" s="8"/>
    </row>
    <row r="46" spans="2:5">
      <c r="B46" s="25">
        <v>110</v>
      </c>
      <c r="C46" s="45" t="s">
        <v>464</v>
      </c>
      <c r="D46" s="8"/>
      <c r="E46" s="8"/>
    </row>
    <row r="47" spans="2:5">
      <c r="B47" s="25">
        <v>118</v>
      </c>
      <c r="C47" s="33" t="s">
        <v>465</v>
      </c>
      <c r="D47" s="8"/>
      <c r="E47" s="8"/>
    </row>
    <row r="48" spans="2:5">
      <c r="B48" s="25">
        <v>120</v>
      </c>
      <c r="C48" s="45" t="s">
        <v>466</v>
      </c>
      <c r="D48" s="8"/>
      <c r="E48" s="8"/>
    </row>
    <row r="49" spans="2:5">
      <c r="B49" s="25">
        <v>240</v>
      </c>
      <c r="C49" s="45" t="s">
        <v>153</v>
      </c>
      <c r="D49" s="8"/>
      <c r="E49" s="8"/>
    </row>
    <row r="50" spans="2:5">
      <c r="B50" s="25">
        <v>350</v>
      </c>
      <c r="C50" s="33" t="s">
        <v>467</v>
      </c>
      <c r="D50" s="8"/>
      <c r="E50" s="8"/>
    </row>
    <row r="51" spans="2:5">
      <c r="B51" s="25">
        <v>600</v>
      </c>
      <c r="C51" s="45" t="s">
        <v>468</v>
      </c>
      <c r="D51" s="8"/>
      <c r="E51" s="8"/>
    </row>
    <row r="52" spans="2:5">
      <c r="B52" s="27">
        <v>604</v>
      </c>
      <c r="C52" s="33" t="s">
        <v>469</v>
      </c>
      <c r="D52" s="8"/>
      <c r="E52" s="8"/>
    </row>
    <row r="53" spans="2:5">
      <c r="B53" s="28">
        <v>620</v>
      </c>
      <c r="C53" s="45" t="s">
        <v>519</v>
      </c>
      <c r="D53" s="8"/>
      <c r="E53" s="8"/>
    </row>
    <row r="54" spans="2:5">
      <c r="B54" s="28">
        <v>621</v>
      </c>
      <c r="C54" s="33" t="s">
        <v>471</v>
      </c>
      <c r="D54" s="8"/>
      <c r="E54" s="8"/>
    </row>
    <row r="55" spans="2:5">
      <c r="B55" s="28">
        <v>625</v>
      </c>
      <c r="C55" s="33" t="s">
        <v>472</v>
      </c>
      <c r="D55" s="8"/>
      <c r="E55" s="8"/>
    </row>
    <row r="56" spans="2:5">
      <c r="B56" s="28">
        <v>626</v>
      </c>
      <c r="C56" s="33" t="s">
        <v>473</v>
      </c>
      <c r="D56" s="8"/>
      <c r="E56" s="8"/>
    </row>
    <row r="57" spans="2:5">
      <c r="B57" s="28">
        <v>6261</v>
      </c>
      <c r="C57" s="33" t="s">
        <v>116</v>
      </c>
      <c r="D57" s="8"/>
      <c r="E57" s="8"/>
    </row>
    <row r="58" spans="2:5">
      <c r="B58" s="28">
        <v>627</v>
      </c>
      <c r="C58" s="33" t="s">
        <v>474</v>
      </c>
      <c r="D58" s="8"/>
      <c r="E58" s="8"/>
    </row>
    <row r="59" spans="2:5">
      <c r="B59" s="29">
        <v>720</v>
      </c>
      <c r="C59" s="45" t="s">
        <v>301</v>
      </c>
      <c r="D59" s="8"/>
      <c r="E59" s="8"/>
    </row>
    <row r="60" spans="2:5">
      <c r="B60" s="29">
        <v>700</v>
      </c>
      <c r="C60" s="45" t="s">
        <v>475</v>
      </c>
      <c r="D60" s="35"/>
      <c r="E60" s="8"/>
    </row>
    <row r="61" spans="2:5">
      <c r="B61" s="29">
        <v>800</v>
      </c>
      <c r="C61" s="45" t="s">
        <v>476</v>
      </c>
      <c r="D61" s="8"/>
      <c r="E61" s="8"/>
    </row>
    <row r="62" spans="2:5">
      <c r="B62" s="29">
        <v>801</v>
      </c>
      <c r="C62" s="45" t="s">
        <v>477</v>
      </c>
      <c r="D62" s="8"/>
      <c r="E62" s="8"/>
    </row>
    <row r="63" spans="2:5">
      <c r="B63" s="30">
        <v>810</v>
      </c>
      <c r="C63" s="45" t="s">
        <v>478</v>
      </c>
      <c r="D63" s="8"/>
      <c r="E63" s="8"/>
    </row>
    <row r="64" spans="2:5">
      <c r="B64" s="29">
        <v>811</v>
      </c>
      <c r="C64" s="45" t="s">
        <v>479</v>
      </c>
      <c r="D64" s="8"/>
      <c r="E64" s="8"/>
    </row>
    <row r="65" spans="1:5">
      <c r="B65" s="29">
        <v>812</v>
      </c>
      <c r="C65" s="33" t="s">
        <v>480</v>
      </c>
      <c r="D65" s="8"/>
      <c r="E65" s="8"/>
    </row>
    <row r="66" spans="1:5">
      <c r="B66" s="29">
        <v>813</v>
      </c>
      <c r="C66" s="33" t="s">
        <v>481</v>
      </c>
      <c r="D66" s="8"/>
      <c r="E66" s="8"/>
    </row>
    <row r="67" spans="1:5">
      <c r="B67" s="29">
        <v>820</v>
      </c>
      <c r="C67" s="45" t="s">
        <v>300</v>
      </c>
      <c r="D67" s="8"/>
      <c r="E67" s="8"/>
    </row>
    <row r="68" spans="1:5">
      <c r="B68" s="31">
        <v>400</v>
      </c>
      <c r="C68" s="33" t="s">
        <v>482</v>
      </c>
      <c r="D68" s="8"/>
      <c r="E68" s="8"/>
    </row>
    <row r="69" spans="1:5">
      <c r="A69" s="58" t="s">
        <v>364</v>
      </c>
      <c r="B69" s="41">
        <v>722</v>
      </c>
      <c r="C69" s="46" t="s">
        <v>343</v>
      </c>
      <c r="D69" s="8"/>
      <c r="E69" s="8"/>
    </row>
    <row r="70" spans="1:5">
      <c r="A70" s="58" t="s">
        <v>363</v>
      </c>
      <c r="B70" s="41">
        <v>723</v>
      </c>
      <c r="C70" s="46" t="s">
        <v>347</v>
      </c>
      <c r="D70" s="8"/>
      <c r="E70" s="8"/>
    </row>
    <row r="71" spans="1:5">
      <c r="A71" s="58" t="s">
        <v>366</v>
      </c>
      <c r="B71" s="41">
        <v>724</v>
      </c>
      <c r="C71" s="46" t="s">
        <v>365</v>
      </c>
      <c r="D71" s="8"/>
      <c r="E71" s="8"/>
    </row>
    <row r="72" spans="1:5">
      <c r="A72" s="42"/>
      <c r="B72" s="42"/>
      <c r="C72" s="43" t="s">
        <v>293</v>
      </c>
      <c r="D72" s="8"/>
      <c r="E72" s="8"/>
    </row>
    <row r="73" spans="1:5" ht="23.25" customHeight="1">
      <c r="A73" s="58" t="s">
        <v>296</v>
      </c>
      <c r="B73" s="58">
        <v>7001</v>
      </c>
      <c r="C73" s="33" t="s">
        <v>294</v>
      </c>
      <c r="D73" s="881" t="s">
        <v>367</v>
      </c>
      <c r="E73" s="882"/>
    </row>
    <row r="74" spans="1:5">
      <c r="A74" s="58" t="s">
        <v>360</v>
      </c>
      <c r="B74" s="42">
        <v>7002</v>
      </c>
      <c r="C74" s="33" t="s">
        <v>308</v>
      </c>
      <c r="D74" s="875" t="s">
        <v>309</v>
      </c>
      <c r="E74" s="875"/>
    </row>
    <row r="75" spans="1:5">
      <c r="A75" s="58" t="s">
        <v>361</v>
      </c>
      <c r="B75" s="42">
        <v>7003</v>
      </c>
      <c r="C75" s="33" t="s">
        <v>312</v>
      </c>
      <c r="D75" s="875" t="s">
        <v>368</v>
      </c>
      <c r="E75" s="875"/>
    </row>
    <row r="76" spans="1:5">
      <c r="A76" s="58" t="s">
        <v>362</v>
      </c>
      <c r="B76" s="42">
        <v>7004</v>
      </c>
      <c r="C76" s="33" t="s">
        <v>310</v>
      </c>
      <c r="D76" s="875" t="s">
        <v>369</v>
      </c>
      <c r="E76" s="875"/>
    </row>
    <row r="77" spans="1:5">
      <c r="A77" s="58" t="s">
        <v>358</v>
      </c>
      <c r="B77" s="42">
        <v>351</v>
      </c>
      <c r="C77" s="33" t="s">
        <v>338</v>
      </c>
      <c r="D77" s="875" t="s">
        <v>372</v>
      </c>
      <c r="E77" s="875"/>
    </row>
    <row r="78" spans="1:5">
      <c r="A78" s="58" t="s">
        <v>359</v>
      </c>
      <c r="B78" s="42">
        <v>111</v>
      </c>
      <c r="C78" s="33" t="s">
        <v>339</v>
      </c>
      <c r="D78" s="875" t="s">
        <v>371</v>
      </c>
      <c r="E78" s="875"/>
    </row>
    <row r="79" spans="1:5">
      <c r="A79" s="58" t="s">
        <v>151</v>
      </c>
      <c r="B79" s="42">
        <v>721</v>
      </c>
      <c r="C79" s="33" t="s">
        <v>340</v>
      </c>
      <c r="D79" s="875" t="s">
        <v>370</v>
      </c>
      <c r="E79" s="875"/>
    </row>
    <row r="80" spans="1:5">
      <c r="A80" s="58" t="s">
        <v>132</v>
      </c>
      <c r="B80" s="42">
        <v>722</v>
      </c>
      <c r="C80" s="51" t="s">
        <v>133</v>
      </c>
      <c r="D80" s="875" t="s">
        <v>134</v>
      </c>
      <c r="E80" s="875"/>
    </row>
    <row r="81" spans="1:6">
      <c r="D81" s="875"/>
      <c r="E81" s="875"/>
    </row>
    <row r="82" spans="1:6">
      <c r="D82" s="875"/>
      <c r="E82" s="875"/>
    </row>
    <row r="83" spans="1:6" ht="15.6">
      <c r="A83" s="13"/>
      <c r="B83" s="13"/>
      <c r="C83" s="34" t="s">
        <v>511</v>
      </c>
      <c r="D83" s="8"/>
      <c r="E83" s="8"/>
    </row>
    <row r="84" spans="1:6">
      <c r="A84" s="13"/>
      <c r="B84" s="13"/>
      <c r="C84" s="43" t="s">
        <v>289</v>
      </c>
      <c r="D84" s="8"/>
      <c r="E84" s="8"/>
    </row>
    <row r="86" spans="1:6" ht="12.75" customHeight="1">
      <c r="A86" s="58"/>
      <c r="B86" s="12">
        <v>9011</v>
      </c>
      <c r="C86" s="33" t="s">
        <v>69</v>
      </c>
      <c r="D86" s="875" t="s">
        <v>70</v>
      </c>
      <c r="E86" s="875"/>
    </row>
    <row r="87" spans="1:6" ht="25.5" customHeight="1">
      <c r="A87" s="59"/>
      <c r="B87" s="49">
        <v>902</v>
      </c>
      <c r="C87" s="50" t="s">
        <v>485</v>
      </c>
      <c r="D87" s="879" t="s">
        <v>113</v>
      </c>
      <c r="E87" s="880"/>
      <c r="F87" s="47">
        <f>0.5</f>
        <v>0.5</v>
      </c>
    </row>
    <row r="88" spans="1:6" ht="24" customHeight="1">
      <c r="A88" s="60"/>
      <c r="B88" s="12">
        <v>903</v>
      </c>
      <c r="C88" s="33" t="s">
        <v>486</v>
      </c>
      <c r="D88" s="881" t="s">
        <v>114</v>
      </c>
      <c r="E88" s="882"/>
    </row>
    <row r="89" spans="1:6" ht="23.25" customHeight="1">
      <c r="A89" s="60"/>
      <c r="B89" s="49">
        <v>904</v>
      </c>
      <c r="C89" s="50" t="s">
        <v>487</v>
      </c>
      <c r="D89" s="879" t="s">
        <v>348</v>
      </c>
      <c r="E89" s="880"/>
      <c r="F89" s="47" t="s">
        <v>142</v>
      </c>
    </row>
    <row r="90" spans="1:6">
      <c r="A90" s="61"/>
      <c r="B90" s="49">
        <v>905</v>
      </c>
      <c r="C90" s="50" t="s">
        <v>489</v>
      </c>
      <c r="D90" s="879" t="s">
        <v>503</v>
      </c>
      <c r="E90" s="880"/>
    </row>
    <row r="91" spans="1:6" ht="22.5" customHeight="1">
      <c r="A91" s="58"/>
      <c r="B91" s="12">
        <v>9021</v>
      </c>
      <c r="C91" s="33" t="s">
        <v>112</v>
      </c>
      <c r="D91" s="881" t="s">
        <v>115</v>
      </c>
      <c r="E91" s="882"/>
    </row>
    <row r="92" spans="1:6">
      <c r="A92" s="58"/>
      <c r="B92" s="12"/>
      <c r="C92" s="43" t="s">
        <v>491</v>
      </c>
      <c r="D92" s="875"/>
      <c r="E92" s="875"/>
    </row>
    <row r="93" spans="1:6">
      <c r="A93" s="58"/>
      <c r="B93" s="12">
        <v>9111</v>
      </c>
      <c r="C93" s="33" t="s">
        <v>373</v>
      </c>
      <c r="D93" s="875" t="s">
        <v>376</v>
      </c>
      <c r="E93" s="875"/>
    </row>
    <row r="94" spans="1:6">
      <c r="A94" s="58"/>
      <c r="B94" s="12">
        <v>9112</v>
      </c>
      <c r="C94" s="33" t="s">
        <v>103</v>
      </c>
      <c r="D94" s="875" t="s">
        <v>104</v>
      </c>
      <c r="E94" s="875"/>
    </row>
    <row r="95" spans="1:6">
      <c r="A95" s="58"/>
      <c r="B95" s="12">
        <v>9113</v>
      </c>
      <c r="C95" s="33" t="s">
        <v>110</v>
      </c>
      <c r="D95" s="875" t="s">
        <v>111</v>
      </c>
      <c r="E95" s="875"/>
    </row>
    <row r="96" spans="1:6">
      <c r="A96" s="58"/>
      <c r="B96" s="12">
        <v>9114</v>
      </c>
      <c r="C96" s="33" t="s">
        <v>107</v>
      </c>
      <c r="D96" s="875" t="s">
        <v>105</v>
      </c>
      <c r="E96" s="875"/>
    </row>
    <row r="97" spans="1:5">
      <c r="A97" s="61"/>
      <c r="B97" s="49">
        <v>9115</v>
      </c>
      <c r="C97" s="50" t="s">
        <v>102</v>
      </c>
      <c r="D97" s="876" t="s">
        <v>101</v>
      </c>
      <c r="E97" s="876"/>
    </row>
    <row r="98" spans="1:5">
      <c r="A98" s="58"/>
      <c r="B98" s="12">
        <v>912</v>
      </c>
      <c r="C98" s="36" t="s">
        <v>492</v>
      </c>
      <c r="D98" s="875" t="s">
        <v>504</v>
      </c>
      <c r="E98" s="875"/>
    </row>
    <row r="99" spans="1:5">
      <c r="A99" s="61"/>
      <c r="B99" s="49">
        <v>913</v>
      </c>
      <c r="C99" s="50" t="s">
        <v>493</v>
      </c>
      <c r="D99" s="876" t="s">
        <v>505</v>
      </c>
      <c r="E99" s="876"/>
    </row>
    <row r="100" spans="1:5" s="15" customFormat="1">
      <c r="A100" s="58"/>
      <c r="B100" s="16">
        <v>914</v>
      </c>
      <c r="C100" s="37" t="s">
        <v>55</v>
      </c>
      <c r="D100" s="877" t="s">
        <v>56</v>
      </c>
      <c r="E100" s="877"/>
    </row>
    <row r="101" spans="1:5" s="15" customFormat="1">
      <c r="A101" s="61"/>
      <c r="B101" s="53">
        <v>915</v>
      </c>
      <c r="C101" s="54" t="s">
        <v>57</v>
      </c>
      <c r="D101" s="878" t="s">
        <v>58</v>
      </c>
      <c r="E101" s="878"/>
    </row>
    <row r="102" spans="1:5" s="15" customFormat="1">
      <c r="A102" s="60"/>
      <c r="B102" s="16">
        <v>916</v>
      </c>
      <c r="C102" s="37" t="s">
        <v>60</v>
      </c>
      <c r="D102" s="877" t="s">
        <v>61</v>
      </c>
      <c r="E102" s="877"/>
    </row>
    <row r="103" spans="1:5" s="15" customFormat="1">
      <c r="A103" s="60"/>
      <c r="B103" s="16">
        <v>917</v>
      </c>
      <c r="C103" s="37" t="s">
        <v>62</v>
      </c>
      <c r="D103" s="877" t="s">
        <v>63</v>
      </c>
      <c r="E103" s="877"/>
    </row>
    <row r="104" spans="1:5" s="15" customFormat="1">
      <c r="A104" s="58"/>
      <c r="B104" s="16"/>
      <c r="C104" s="37"/>
      <c r="D104" s="38"/>
      <c r="E104" s="38"/>
    </row>
    <row r="105" spans="1:5" ht="26.25" customHeight="1">
      <c r="A105" s="58"/>
      <c r="B105" s="12"/>
      <c r="C105" s="43" t="s">
        <v>512</v>
      </c>
      <c r="D105" s="875"/>
      <c r="E105" s="875"/>
    </row>
    <row r="106" spans="1:5">
      <c r="A106" s="61"/>
      <c r="B106" s="49">
        <v>921</v>
      </c>
      <c r="C106" s="50" t="s">
        <v>494</v>
      </c>
      <c r="D106" s="876" t="s">
        <v>506</v>
      </c>
      <c r="E106" s="876"/>
    </row>
    <row r="107" spans="1:5">
      <c r="A107" s="58"/>
      <c r="B107" s="12">
        <v>922</v>
      </c>
      <c r="C107" s="33" t="s">
        <v>495</v>
      </c>
      <c r="D107" s="875" t="s">
        <v>507</v>
      </c>
      <c r="E107" s="875"/>
    </row>
    <row r="108" spans="1:5">
      <c r="A108" s="61"/>
      <c r="B108" s="49">
        <v>923</v>
      </c>
      <c r="C108" s="50" t="s">
        <v>496</v>
      </c>
      <c r="D108" s="876" t="s">
        <v>508</v>
      </c>
      <c r="E108" s="876"/>
    </row>
    <row r="109" spans="1:5">
      <c r="A109" s="60"/>
      <c r="B109" s="12">
        <v>924</v>
      </c>
      <c r="C109" s="33" t="s">
        <v>497</v>
      </c>
      <c r="D109" s="875" t="s">
        <v>509</v>
      </c>
      <c r="E109" s="875"/>
    </row>
    <row r="110" spans="1:5">
      <c r="A110" s="60"/>
      <c r="B110" s="12">
        <v>925</v>
      </c>
      <c r="C110" s="33" t="s">
        <v>498</v>
      </c>
      <c r="D110" s="875" t="s">
        <v>510</v>
      </c>
      <c r="E110" s="875"/>
    </row>
    <row r="111" spans="1:5">
      <c r="A111" s="60"/>
      <c r="B111" s="12">
        <v>9251</v>
      </c>
      <c r="C111" s="33" t="s">
        <v>99</v>
      </c>
      <c r="D111" s="875" t="s">
        <v>100</v>
      </c>
      <c r="E111" s="875"/>
    </row>
    <row r="112" spans="1:5">
      <c r="A112" s="61"/>
      <c r="B112" s="49">
        <v>6201</v>
      </c>
      <c r="C112" s="50" t="s">
        <v>143</v>
      </c>
      <c r="D112" s="876" t="s">
        <v>144</v>
      </c>
      <c r="E112" s="876"/>
    </row>
    <row r="113" spans="1:8">
      <c r="A113" s="59"/>
      <c r="B113" s="39">
        <v>9252</v>
      </c>
      <c r="C113" s="36" t="s">
        <v>141</v>
      </c>
      <c r="D113" s="883" t="s">
        <v>125</v>
      </c>
      <c r="E113" s="883"/>
    </row>
    <row r="114" spans="1:8">
      <c r="A114" s="58"/>
      <c r="B114" s="12"/>
      <c r="C114" s="33" t="s">
        <v>294</v>
      </c>
      <c r="D114" s="40"/>
      <c r="E114" s="40"/>
    </row>
    <row r="115" spans="1:8">
      <c r="A115" s="58"/>
      <c r="B115" s="12"/>
      <c r="C115" s="44" t="s">
        <v>724</v>
      </c>
      <c r="D115" s="875"/>
      <c r="E115" s="875"/>
    </row>
    <row r="116" spans="1:8">
      <c r="A116" s="58"/>
      <c r="B116" s="12">
        <v>935</v>
      </c>
      <c r="C116" s="33" t="s">
        <v>169</v>
      </c>
      <c r="D116" s="8"/>
      <c r="E116" s="8"/>
    </row>
    <row r="117" spans="1:8">
      <c r="A117" s="61"/>
      <c r="B117" s="49">
        <v>931</v>
      </c>
      <c r="C117" s="50" t="s">
        <v>499</v>
      </c>
      <c r="D117" s="876" t="s">
        <v>516</v>
      </c>
      <c r="E117" s="876"/>
    </row>
    <row r="118" spans="1:8">
      <c r="A118" s="58"/>
      <c r="B118" s="12">
        <v>936</v>
      </c>
      <c r="C118" s="33" t="s">
        <v>168</v>
      </c>
      <c r="D118" s="8"/>
      <c r="E118" s="8"/>
    </row>
    <row r="119" spans="1:8">
      <c r="A119" s="61"/>
      <c r="B119" s="49">
        <v>932</v>
      </c>
      <c r="C119" s="50" t="s">
        <v>500</v>
      </c>
      <c r="D119" s="876" t="s">
        <v>517</v>
      </c>
      <c r="E119" s="876"/>
    </row>
    <row r="120" spans="1:8">
      <c r="A120" s="61"/>
      <c r="B120" s="49">
        <v>933</v>
      </c>
      <c r="C120" s="50" t="s">
        <v>501</v>
      </c>
      <c r="D120" s="876" t="s">
        <v>518</v>
      </c>
      <c r="E120" s="876"/>
    </row>
    <row r="121" spans="1:8">
      <c r="A121" s="58"/>
      <c r="B121" s="12">
        <v>934</v>
      </c>
      <c r="C121" s="33" t="s">
        <v>723</v>
      </c>
      <c r="D121" s="8"/>
      <c r="E121" s="8"/>
    </row>
    <row r="122" spans="1:8">
      <c r="A122" s="58"/>
    </row>
    <row r="123" spans="1:8">
      <c r="A123" s="58"/>
      <c r="C123" s="44" t="s">
        <v>290</v>
      </c>
      <c r="D123" s="8"/>
      <c r="E123" s="8"/>
    </row>
    <row r="124" spans="1:8" ht="12.75" customHeight="1">
      <c r="A124" s="58"/>
      <c r="B124" s="12">
        <v>901</v>
      </c>
      <c r="C124" s="33" t="s">
        <v>483</v>
      </c>
      <c r="D124" s="875" t="s">
        <v>502</v>
      </c>
      <c r="E124" s="875"/>
    </row>
    <row r="125" spans="1:8">
      <c r="A125" s="61" t="s">
        <v>287</v>
      </c>
      <c r="B125" s="49">
        <v>943</v>
      </c>
      <c r="C125" s="50" t="s">
        <v>170</v>
      </c>
      <c r="D125" s="876" t="s">
        <v>167</v>
      </c>
      <c r="E125" s="876"/>
      <c r="F125" s="47" t="s">
        <v>350</v>
      </c>
    </row>
    <row r="126" spans="1:8">
      <c r="A126" s="58" t="s">
        <v>297</v>
      </c>
      <c r="B126" s="12">
        <v>951</v>
      </c>
      <c r="C126" s="45" t="s">
        <v>291</v>
      </c>
      <c r="D126" s="875" t="s">
        <v>299</v>
      </c>
      <c r="E126" s="875"/>
      <c r="F126" s="885" t="s">
        <v>351</v>
      </c>
      <c r="G126" s="886"/>
    </row>
    <row r="127" spans="1:8">
      <c r="A127" s="61" t="s">
        <v>298</v>
      </c>
      <c r="B127" s="49">
        <v>911</v>
      </c>
      <c r="C127" s="50" t="s">
        <v>292</v>
      </c>
      <c r="D127" s="876" t="s">
        <v>305</v>
      </c>
      <c r="E127" s="876"/>
      <c r="F127" s="47" t="s">
        <v>349</v>
      </c>
      <c r="G127" s="885" t="s">
        <v>352</v>
      </c>
      <c r="H127" s="886"/>
    </row>
    <row r="128" spans="1:8">
      <c r="A128" s="49"/>
      <c r="B128" s="49">
        <v>941</v>
      </c>
      <c r="C128" s="50" t="s">
        <v>152</v>
      </c>
      <c r="D128" s="876" t="s">
        <v>159</v>
      </c>
      <c r="E128" s="876"/>
    </row>
    <row r="129" spans="1:7">
      <c r="A129" s="12"/>
      <c r="B129" s="12"/>
      <c r="D129" s="875"/>
      <c r="E129" s="875"/>
    </row>
    <row r="130" spans="1:7">
      <c r="A130" s="12"/>
      <c r="B130" s="12"/>
      <c r="C130" s="44" t="s">
        <v>295</v>
      </c>
      <c r="D130" s="875"/>
      <c r="E130" s="875"/>
    </row>
    <row r="131" spans="1:7">
      <c r="A131" s="61" t="s">
        <v>353</v>
      </c>
      <c r="B131" s="52">
        <v>942</v>
      </c>
      <c r="C131" s="45" t="s">
        <v>126</v>
      </c>
      <c r="D131" s="884" t="s">
        <v>160</v>
      </c>
      <c r="E131" s="884"/>
      <c r="F131" s="885" t="s">
        <v>354</v>
      </c>
      <c r="G131" s="886"/>
    </row>
    <row r="132" spans="1:7">
      <c r="A132" s="61" t="s">
        <v>288</v>
      </c>
      <c r="B132" s="49">
        <v>960</v>
      </c>
      <c r="C132" s="50" t="s">
        <v>150</v>
      </c>
      <c r="D132" s="876" t="s">
        <v>306</v>
      </c>
      <c r="E132" s="876"/>
      <c r="F132" s="885" t="s">
        <v>356</v>
      </c>
      <c r="G132" s="886"/>
    </row>
    <row r="133" spans="1:7">
      <c r="A133" s="61" t="s">
        <v>355</v>
      </c>
      <c r="B133" s="49">
        <v>944</v>
      </c>
      <c r="C133" s="50" t="s">
        <v>161</v>
      </c>
      <c r="D133" s="876" t="s">
        <v>307</v>
      </c>
      <c r="E133" s="876"/>
      <c r="F133" s="885" t="s">
        <v>357</v>
      </c>
      <c r="G133" s="886"/>
    </row>
    <row r="134" spans="1:7">
      <c r="A134" s="12"/>
      <c r="B134" s="12"/>
      <c r="C134" s="33"/>
      <c r="D134" s="875"/>
      <c r="E134" s="875"/>
    </row>
    <row r="135" spans="1:7">
      <c r="C135" t="s">
        <v>140</v>
      </c>
    </row>
    <row r="136" spans="1:7">
      <c r="A136" s="12"/>
      <c r="B136" s="12">
        <v>945</v>
      </c>
      <c r="C136" s="33" t="s">
        <v>162</v>
      </c>
      <c r="D136" s="875" t="s">
        <v>56</v>
      </c>
      <c r="E136" s="875"/>
    </row>
    <row r="137" spans="1:7">
      <c r="A137" s="12"/>
      <c r="B137" s="12">
        <v>947</v>
      </c>
      <c r="C137" s="33" t="s">
        <v>163</v>
      </c>
      <c r="D137" s="875" t="s">
        <v>341</v>
      </c>
      <c r="E137" s="875"/>
    </row>
    <row r="138" spans="1:7">
      <c r="A138" s="12"/>
      <c r="B138" s="12">
        <v>948</v>
      </c>
      <c r="C138" s="33" t="s">
        <v>164</v>
      </c>
      <c r="D138" s="875" t="s">
        <v>342</v>
      </c>
      <c r="E138" s="875"/>
    </row>
    <row r="139" spans="1:7">
      <c r="A139" s="12"/>
      <c r="B139" s="12">
        <v>949</v>
      </c>
      <c r="C139" s="33" t="s">
        <v>165</v>
      </c>
      <c r="D139" s="875"/>
      <c r="E139" s="875"/>
    </row>
    <row r="140" spans="1:7">
      <c r="A140" s="12"/>
      <c r="B140" s="12">
        <v>950</v>
      </c>
      <c r="C140" s="33" t="s">
        <v>166</v>
      </c>
      <c r="D140" s="875"/>
      <c r="E140" s="875"/>
    </row>
  </sheetData>
  <mergeCells count="62">
    <mergeCell ref="F133:G133"/>
    <mergeCell ref="D78:E78"/>
    <mergeCell ref="D80:E80"/>
    <mergeCell ref="D81:E81"/>
    <mergeCell ref="D82:E82"/>
    <mergeCell ref="F126:G126"/>
    <mergeCell ref="G127:H127"/>
    <mergeCell ref="F131:G131"/>
    <mergeCell ref="F132:G132"/>
    <mergeCell ref="D129:E129"/>
    <mergeCell ref="D140:E140"/>
    <mergeCell ref="D73:E73"/>
    <mergeCell ref="D74:E74"/>
    <mergeCell ref="D75:E75"/>
    <mergeCell ref="D76:E76"/>
    <mergeCell ref="D77:E77"/>
    <mergeCell ref="D79:E79"/>
    <mergeCell ref="D134:E134"/>
    <mergeCell ref="D128:E128"/>
    <mergeCell ref="D131:E131"/>
    <mergeCell ref="D126:E126"/>
    <mergeCell ref="D130:E130"/>
    <mergeCell ref="D138:E138"/>
    <mergeCell ref="D139:E139"/>
    <mergeCell ref="D117:E117"/>
    <mergeCell ref="D111:E111"/>
    <mergeCell ref="D113:E113"/>
    <mergeCell ref="D112:E112"/>
    <mergeCell ref="D136:E136"/>
    <mergeCell ref="D137:E137"/>
    <mergeCell ref="D125:E125"/>
    <mergeCell ref="D132:E132"/>
    <mergeCell ref="D133:E133"/>
    <mergeCell ref="D127:E127"/>
    <mergeCell ref="D94:E94"/>
    <mergeCell ref="D86:E86"/>
    <mergeCell ref="D87:E87"/>
    <mergeCell ref="D88:E88"/>
    <mergeCell ref="D89:E89"/>
    <mergeCell ref="D92:E92"/>
    <mergeCell ref="D91:E91"/>
    <mergeCell ref="D90:E90"/>
    <mergeCell ref="D93:E93"/>
    <mergeCell ref="D96:E96"/>
    <mergeCell ref="D95:E95"/>
    <mergeCell ref="D103:E103"/>
    <mergeCell ref="D102:E102"/>
    <mergeCell ref="D98:E98"/>
    <mergeCell ref="D99:E99"/>
    <mergeCell ref="D101:E101"/>
    <mergeCell ref="D97:E97"/>
    <mergeCell ref="D100:E100"/>
    <mergeCell ref="D124:E124"/>
    <mergeCell ref="D119:E119"/>
    <mergeCell ref="D105:E105"/>
    <mergeCell ref="D106:E106"/>
    <mergeCell ref="D107:E107"/>
    <mergeCell ref="D108:E108"/>
    <mergeCell ref="D120:E120"/>
    <mergeCell ref="D109:E109"/>
    <mergeCell ref="D110:E110"/>
    <mergeCell ref="D115:E115"/>
  </mergeCells>
  <phoneticPr fontId="0" type="noConversion"/>
  <pageMargins left="0.75" right="0.75" top="1" bottom="1" header="0.5" footer="0.5"/>
  <pageSetup paperSize="9" scale="93" orientation="landscape" r:id="rId1"/>
  <headerFooter alignWithMargins="0"/>
  <rowBreaks count="1" manualBreakCount="1">
    <brk id="91"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3"/>
  <sheetViews>
    <sheetView workbookViewId="0">
      <selection activeCell="L12" sqref="L12"/>
    </sheetView>
  </sheetViews>
  <sheetFormatPr defaultRowHeight="13.2"/>
  <cols>
    <col min="1" max="1" width="1.5546875" customWidth="1"/>
    <col min="7" max="7" width="10.109375" customWidth="1"/>
    <col min="8" max="12" width="11.6640625" customWidth="1"/>
  </cols>
  <sheetData>
    <row r="1" spans="1:13">
      <c r="C1" s="1083" t="s">
        <v>84</v>
      </c>
      <c r="D1" s="1083"/>
      <c r="E1" s="1083"/>
      <c r="F1" s="1083"/>
      <c r="G1" s="1083"/>
      <c r="H1" s="1083"/>
      <c r="I1" s="1083"/>
      <c r="J1" s="1083"/>
      <c r="K1" s="1083"/>
      <c r="L1" s="670"/>
      <c r="M1" s="670"/>
    </row>
    <row r="2" spans="1:13">
      <c r="J2" s="369"/>
      <c r="K2" s="369"/>
    </row>
    <row r="3" spans="1:13" ht="26.4">
      <c r="A3" s="1084" t="s">
        <v>85</v>
      </c>
      <c r="B3" s="1085"/>
      <c r="C3" s="1085"/>
      <c r="D3" s="1085"/>
      <c r="E3" s="1085"/>
      <c r="F3" s="1086"/>
      <c r="G3" s="1258" t="s">
        <v>83</v>
      </c>
      <c r="H3" s="689" t="str">
        <f>'[5]исх дан'!H32</f>
        <v>2 квартал 2005 года</v>
      </c>
      <c r="I3" s="689" t="str">
        <f>'[5]исх дан'!I32</f>
        <v>3 квартал 2005 года</v>
      </c>
      <c r="J3" s="689" t="str">
        <f>'[5]исх дан'!J32</f>
        <v>4 квартал 2005 года</v>
      </c>
      <c r="K3" s="689" t="str">
        <f>'[5]исх дан'!K32</f>
        <v>1 квартал 2006 года</v>
      </c>
      <c r="L3" s="689" t="str">
        <f>'[5]исх дан'!L32</f>
        <v>2 квартал 2006 года</v>
      </c>
    </row>
    <row r="4" spans="1:13">
      <c r="A4" s="1087"/>
      <c r="B4" s="1088"/>
      <c r="C4" s="1088"/>
      <c r="D4" s="1088"/>
      <c r="E4" s="1088"/>
      <c r="F4" s="1089"/>
      <c r="G4" s="1259"/>
      <c r="H4" s="690" t="s">
        <v>659</v>
      </c>
      <c r="I4" s="690" t="s">
        <v>659</v>
      </c>
      <c r="J4" s="690" t="s">
        <v>659</v>
      </c>
      <c r="K4" s="690" t="s">
        <v>659</v>
      </c>
      <c r="L4" s="690" t="s">
        <v>660</v>
      </c>
    </row>
    <row r="5" spans="1:13">
      <c r="A5" s="665" t="s">
        <v>586</v>
      </c>
      <c r="B5" s="666"/>
      <c r="C5" s="666"/>
      <c r="D5" s="666"/>
      <c r="E5" s="666"/>
      <c r="F5" s="666"/>
      <c r="G5" s="666"/>
      <c r="H5" s="666"/>
      <c r="I5" s="666"/>
      <c r="J5" s="666"/>
      <c r="K5" s="666"/>
      <c r="L5" s="667"/>
    </row>
    <row r="6" spans="1:13">
      <c r="A6" s="1079" t="s">
        <v>209</v>
      </c>
      <c r="B6" s="1079"/>
      <c r="C6" s="1079"/>
      <c r="D6" s="1079"/>
      <c r="E6" s="1079"/>
      <c r="F6" s="1079"/>
      <c r="G6" s="679">
        <v>1</v>
      </c>
      <c r="H6" s="680">
        <f>Спрос!H35</f>
        <v>27.329192546583851</v>
      </c>
      <c r="I6" s="680">
        <f>Спрос!I35</f>
        <v>25.571600481347772</v>
      </c>
      <c r="J6" s="680">
        <f>Спрос!J35</f>
        <v>16.796174536760311</v>
      </c>
      <c r="K6" s="680">
        <f>Спрос!K35</f>
        <v>10.465116279069768</v>
      </c>
      <c r="L6" s="680">
        <f>Спрос!L35</f>
        <v>18.372093023255815</v>
      </c>
    </row>
    <row r="7" spans="1:13">
      <c r="A7" s="1079" t="s">
        <v>243</v>
      </c>
      <c r="B7" s="1079"/>
      <c r="C7" s="1079"/>
      <c r="D7" s="1079"/>
      <c r="E7" s="1079"/>
      <c r="F7" s="1079"/>
      <c r="G7" s="679">
        <v>0</v>
      </c>
      <c r="H7" s="680">
        <f>Спрос!H36</f>
        <v>49.006211180124225</v>
      </c>
      <c r="I7" s="680">
        <f>Спрос!I36</f>
        <v>51.383874849578824</v>
      </c>
      <c r="J7" s="680">
        <f>Спрос!J36</f>
        <v>45.008965929468019</v>
      </c>
      <c r="K7" s="680">
        <f>Спрос!K36</f>
        <v>41.686046511627907</v>
      </c>
      <c r="L7" s="680">
        <f>Спрос!L36</f>
        <v>35.465116279069768</v>
      </c>
    </row>
    <row r="8" spans="1:13">
      <c r="A8" s="1079" t="s">
        <v>244</v>
      </c>
      <c r="B8" s="1079"/>
      <c r="C8" s="1079"/>
      <c r="D8" s="1079"/>
      <c r="E8" s="1079"/>
      <c r="F8" s="1079"/>
      <c r="G8" s="679">
        <v>-1</v>
      </c>
      <c r="H8" s="680">
        <f>Спрос!H37</f>
        <v>23.167701863354036</v>
      </c>
      <c r="I8" s="680">
        <f>Спрос!I37</f>
        <v>22.442839951865224</v>
      </c>
      <c r="J8" s="680">
        <f>Спрос!J37</f>
        <v>37.238493723849373</v>
      </c>
      <c r="K8" s="680">
        <f>Спрос!K37</f>
        <v>46.627906976744185</v>
      </c>
      <c r="L8" s="680">
        <f>Спрос!L37</f>
        <v>18.895348837209301</v>
      </c>
    </row>
    <row r="9" spans="1:13">
      <c r="A9" s="1079" t="s">
        <v>67</v>
      </c>
      <c r="B9" s="1079"/>
      <c r="C9" s="1079"/>
      <c r="D9" s="1079"/>
      <c r="E9" s="1079"/>
      <c r="F9" s="1079"/>
      <c r="G9" s="679">
        <v>-2</v>
      </c>
      <c r="H9" s="680">
        <f>Спрос!H38</f>
        <v>0.49689440993788819</v>
      </c>
      <c r="I9" s="680">
        <f>Спрос!I38</f>
        <v>0.60168471720818295</v>
      </c>
      <c r="J9" s="680">
        <f>Спрос!J38</f>
        <v>0.95636580992229525</v>
      </c>
      <c r="K9" s="680">
        <f>Спрос!K38</f>
        <v>1.2209302325581395</v>
      </c>
      <c r="L9" s="680">
        <f>Спрос!L38</f>
        <v>27.267441860465116</v>
      </c>
    </row>
    <row r="10" spans="1:13" s="355" customFormat="1">
      <c r="A10" s="691" t="s">
        <v>488</v>
      </c>
      <c r="B10" s="692"/>
      <c r="C10" s="692"/>
      <c r="D10" s="692"/>
      <c r="E10" s="692"/>
      <c r="F10" s="692"/>
      <c r="G10" s="693"/>
      <c r="H10" s="737">
        <f>SUM(H6:H9)</f>
        <v>100.00000000000001</v>
      </c>
      <c r="I10" s="737">
        <f>SUM(I6:I9)</f>
        <v>100</v>
      </c>
      <c r="J10" s="736">
        <f>SUM(J6:J9)</f>
        <v>100</v>
      </c>
      <c r="K10" s="736">
        <f>SUM(K6:K9)</f>
        <v>100</v>
      </c>
      <c r="L10" s="736">
        <f>SUM(L6:L9)</f>
        <v>100</v>
      </c>
    </row>
    <row r="11" spans="1:13">
      <c r="A11" s="665" t="s">
        <v>540</v>
      </c>
      <c r="B11" s="666"/>
      <c r="C11" s="666"/>
      <c r="D11" s="666"/>
      <c r="E11" s="666"/>
      <c r="F11" s="666"/>
      <c r="G11" s="666"/>
      <c r="H11" s="666"/>
      <c r="I11" s="666"/>
      <c r="J11" s="666"/>
      <c r="K11" s="666"/>
      <c r="L11" s="667"/>
    </row>
    <row r="12" spans="1:13">
      <c r="A12" s="1079" t="s">
        <v>209</v>
      </c>
      <c r="B12" s="1079"/>
      <c r="C12" s="1079"/>
      <c r="D12" s="1079"/>
      <c r="E12" s="1079"/>
      <c r="F12" s="1079"/>
      <c r="G12" s="679">
        <v>1</v>
      </c>
      <c r="H12" s="680">
        <f>Спрос!H40</f>
        <v>2.670807453416149</v>
      </c>
      <c r="I12" s="680">
        <f>Спрос!I40</f>
        <v>2.647412755716005</v>
      </c>
      <c r="J12" s="680">
        <f>Спрос!J40</f>
        <v>1.1356843992827257</v>
      </c>
      <c r="K12" s="680">
        <f>Спрос!K40</f>
        <v>0.58139534883720934</v>
      </c>
      <c r="L12" s="680">
        <f>Спрос!L40</f>
        <v>0.93023255813953487</v>
      </c>
    </row>
    <row r="13" spans="1:13">
      <c r="A13" s="1079" t="s">
        <v>243</v>
      </c>
      <c r="B13" s="1079"/>
      <c r="C13" s="1079"/>
      <c r="D13" s="1079"/>
      <c r="E13" s="1079"/>
      <c r="F13" s="1079"/>
      <c r="G13" s="679">
        <v>0</v>
      </c>
      <c r="H13" s="680">
        <f>Спрос!H41</f>
        <v>3.4782608695652173</v>
      </c>
      <c r="I13" s="680">
        <f>Спрос!I41</f>
        <v>3.3694344163658241</v>
      </c>
      <c r="J13" s="680">
        <f>Спрос!J41</f>
        <v>3.1679617453676032</v>
      </c>
      <c r="K13" s="680">
        <f>Спрос!K41</f>
        <v>3.3720930232558142</v>
      </c>
      <c r="L13" s="680">
        <f>Спрос!L41</f>
        <v>2.7906976744186047</v>
      </c>
    </row>
    <row r="14" spans="1:13">
      <c r="A14" s="1079" t="s">
        <v>244</v>
      </c>
      <c r="B14" s="1079"/>
      <c r="C14" s="1079"/>
      <c r="D14" s="1079"/>
      <c r="E14" s="1079"/>
      <c r="F14" s="1079"/>
      <c r="G14" s="679">
        <v>-1</v>
      </c>
      <c r="H14" s="680">
        <f>Спрос!H42</f>
        <v>1.0559006211180124</v>
      </c>
      <c r="I14" s="680">
        <f>Спрос!I42</f>
        <v>0.66185318892900125</v>
      </c>
      <c r="J14" s="680">
        <f>Спрос!J42</f>
        <v>2.3311416616855949</v>
      </c>
      <c r="K14" s="680">
        <f>Спрос!K42</f>
        <v>2.5</v>
      </c>
      <c r="L14" s="680">
        <f>Спрос!L42</f>
        <v>1.0465116279069768</v>
      </c>
    </row>
    <row r="15" spans="1:13">
      <c r="A15" s="1079" t="s">
        <v>67</v>
      </c>
      <c r="B15" s="1079"/>
      <c r="C15" s="1079"/>
      <c r="D15" s="1079"/>
      <c r="E15" s="1079"/>
      <c r="F15" s="1079"/>
      <c r="G15" s="679">
        <v>-2</v>
      </c>
      <c r="H15" s="680">
        <f>Спрос!H43</f>
        <v>6.2111801242236024E-2</v>
      </c>
      <c r="I15" s="680">
        <f>Спрос!I43</f>
        <v>6.0168471720818288E-2</v>
      </c>
      <c r="J15" s="680">
        <f>Спрос!J43</f>
        <v>0</v>
      </c>
      <c r="K15" s="680">
        <f>Спрос!K43</f>
        <v>0.11627906976744186</v>
      </c>
      <c r="L15" s="680">
        <f>Спрос!L43</f>
        <v>1.8023255813953489</v>
      </c>
    </row>
    <row r="16" spans="1:13" s="355" customFormat="1">
      <c r="A16" s="691" t="s">
        <v>488</v>
      </c>
      <c r="B16" s="692"/>
      <c r="C16" s="692"/>
      <c r="D16" s="692"/>
      <c r="E16" s="692"/>
      <c r="F16" s="692"/>
      <c r="G16" s="693"/>
      <c r="H16" s="694">
        <f>SUM(H12:H15)</f>
        <v>7.2670807453416142</v>
      </c>
      <c r="I16" s="694">
        <f>SUM(I12:I15)</f>
        <v>6.7388688327316482</v>
      </c>
      <c r="J16" s="694">
        <f>SUM(J12:J15)</f>
        <v>6.6347878063359236</v>
      </c>
      <c r="K16" s="694">
        <f>SUM(K12:K15)</f>
        <v>6.5697674418604652</v>
      </c>
      <c r="L16" s="694">
        <f>SUM(L12:L15)</f>
        <v>6.5697674418604652</v>
      </c>
    </row>
    <row r="17" spans="1:12">
      <c r="A17" s="665" t="s">
        <v>539</v>
      </c>
      <c r="B17" s="666"/>
      <c r="C17" s="666"/>
      <c r="D17" s="666"/>
      <c r="E17" s="666"/>
      <c r="F17" s="666"/>
      <c r="G17" s="666"/>
      <c r="H17" s="666"/>
      <c r="I17" s="666"/>
      <c r="J17" s="666"/>
      <c r="K17" s="666"/>
      <c r="L17" s="667"/>
    </row>
    <row r="18" spans="1:12">
      <c r="A18" s="1079" t="s">
        <v>209</v>
      </c>
      <c r="B18" s="1079"/>
      <c r="C18" s="1079"/>
      <c r="D18" s="1079"/>
      <c r="E18" s="1079"/>
      <c r="F18" s="1079"/>
      <c r="G18" s="679">
        <v>1</v>
      </c>
      <c r="H18" s="680">
        <f>Спрос!H45</f>
        <v>1.5527950310559007</v>
      </c>
      <c r="I18" s="680">
        <f>Спрос!I45</f>
        <v>1.2033694344163659</v>
      </c>
      <c r="J18" s="680">
        <f>Спрос!J45</f>
        <v>0.65750149432157801</v>
      </c>
      <c r="K18" s="680">
        <f>Спрос!K45</f>
        <v>0.58139534883720934</v>
      </c>
      <c r="L18" s="680">
        <f>Спрос!L45</f>
        <v>0.93023255813953487</v>
      </c>
    </row>
    <row r="19" spans="1:12">
      <c r="A19" s="1079" t="s">
        <v>243</v>
      </c>
      <c r="B19" s="1079"/>
      <c r="C19" s="1079"/>
      <c r="D19" s="1079"/>
      <c r="E19" s="1079"/>
      <c r="F19" s="1079"/>
      <c r="G19" s="679">
        <v>0</v>
      </c>
      <c r="H19" s="680">
        <f>Спрос!H46</f>
        <v>3.9130434782608696</v>
      </c>
      <c r="I19" s="680">
        <f>Спрос!I46</f>
        <v>3.6101083032490973</v>
      </c>
      <c r="J19" s="680">
        <f>Спрос!J46</f>
        <v>3.3472803347280333</v>
      </c>
      <c r="K19" s="680">
        <f>Спрос!K46</f>
        <v>3.3720930232558142</v>
      </c>
      <c r="L19" s="680">
        <f>Спрос!L46</f>
        <v>3.0232558139534884</v>
      </c>
    </row>
    <row r="20" spans="1:12">
      <c r="A20" s="1079" t="s">
        <v>244</v>
      </c>
      <c r="B20" s="1079"/>
      <c r="C20" s="1079"/>
      <c r="D20" s="1079"/>
      <c r="E20" s="1079"/>
      <c r="F20" s="1079"/>
      <c r="G20" s="679">
        <v>-1</v>
      </c>
      <c r="H20" s="680">
        <f>Спрос!H47</f>
        <v>0.74534161490683226</v>
      </c>
      <c r="I20" s="680">
        <f>Спрос!I47</f>
        <v>1.2033694344163659</v>
      </c>
      <c r="J20" s="680">
        <f>Спрос!J47</f>
        <v>2.0920502092050208</v>
      </c>
      <c r="K20" s="680">
        <f>Спрос!K47</f>
        <v>2.0348837209302326</v>
      </c>
      <c r="L20" s="680">
        <f>Спрос!L47</f>
        <v>1.0465116279069768</v>
      </c>
    </row>
    <row r="21" spans="1:12">
      <c r="A21" s="1079" t="s">
        <v>67</v>
      </c>
      <c r="B21" s="1079"/>
      <c r="C21" s="1079"/>
      <c r="D21" s="1079"/>
      <c r="E21" s="1079"/>
      <c r="F21" s="1079"/>
      <c r="G21" s="679">
        <v>-2</v>
      </c>
      <c r="H21" s="680">
        <f>Спрос!H48</f>
        <v>6.2111801242236024E-2</v>
      </c>
      <c r="I21" s="680">
        <f>Спрос!I48</f>
        <v>6.0168471720818288E-2</v>
      </c>
      <c r="J21" s="680">
        <f>Спрос!J48</f>
        <v>5.9772863120143453E-2</v>
      </c>
      <c r="K21" s="680">
        <f>Спрос!K48</f>
        <v>0</v>
      </c>
      <c r="L21" s="680">
        <f>Спрос!L48</f>
        <v>0.98837209302325579</v>
      </c>
    </row>
    <row r="22" spans="1:12" s="355" customFormat="1">
      <c r="A22" s="691" t="s">
        <v>488</v>
      </c>
      <c r="B22" s="692"/>
      <c r="C22" s="692"/>
      <c r="D22" s="692"/>
      <c r="E22" s="692"/>
      <c r="F22" s="692"/>
      <c r="G22" s="693"/>
      <c r="H22" s="694">
        <f>SUM(H18:H21)</f>
        <v>6.2732919254658377</v>
      </c>
      <c r="I22" s="694">
        <f>SUM(I18:I21)</f>
        <v>6.0770156438026479</v>
      </c>
      <c r="J22" s="694">
        <f>SUM(J18:J21)</f>
        <v>6.1566049013747755</v>
      </c>
      <c r="K22" s="694">
        <f>SUM(K18:K21)</f>
        <v>5.9883720930232567</v>
      </c>
      <c r="L22" s="694">
        <f>SUM(L18:L21)</f>
        <v>5.9883720930232558</v>
      </c>
    </row>
    <row r="23" spans="1:12">
      <c r="A23" s="665" t="s">
        <v>529</v>
      </c>
      <c r="B23" s="666"/>
      <c r="C23" s="666"/>
      <c r="D23" s="666"/>
      <c r="E23" s="666"/>
      <c r="F23" s="666"/>
      <c r="G23" s="666"/>
      <c r="H23" s="666"/>
      <c r="I23" s="666"/>
      <c r="J23" s="666"/>
      <c r="K23" s="666"/>
      <c r="L23" s="667"/>
    </row>
    <row r="24" spans="1:12">
      <c r="A24" s="1079" t="s">
        <v>209</v>
      </c>
      <c r="B24" s="1079"/>
      <c r="C24" s="1079"/>
      <c r="D24" s="1079"/>
      <c r="E24" s="1079"/>
      <c r="F24" s="1079"/>
      <c r="G24" s="679">
        <v>1</v>
      </c>
      <c r="H24" s="680">
        <f>Спрос!H50</f>
        <v>7.8881987577639752</v>
      </c>
      <c r="I24" s="680">
        <f>Спрос!I50</f>
        <v>7.4007220216606502</v>
      </c>
      <c r="J24" s="680">
        <f>Спрос!J50</f>
        <v>4.2438732815301856</v>
      </c>
      <c r="K24" s="680">
        <f>Спрос!K50</f>
        <v>2.9651162790697674</v>
      </c>
      <c r="L24" s="680">
        <f>Спрос!L50</f>
        <v>6.7441860465116283</v>
      </c>
    </row>
    <row r="25" spans="1:12">
      <c r="A25" s="1079" t="s">
        <v>243</v>
      </c>
      <c r="B25" s="1079"/>
      <c r="C25" s="1079"/>
      <c r="D25" s="1079"/>
      <c r="E25" s="1079"/>
      <c r="F25" s="1079"/>
      <c r="G25" s="679">
        <v>0</v>
      </c>
      <c r="H25" s="680">
        <f>Спрос!H51</f>
        <v>12.360248447204969</v>
      </c>
      <c r="I25" s="680">
        <f>Спрос!I51</f>
        <v>13.477737665463296</v>
      </c>
      <c r="J25" s="680">
        <f>Спрос!J51</f>
        <v>11.057979677226539</v>
      </c>
      <c r="K25" s="680">
        <f>Спрос!K51</f>
        <v>10</v>
      </c>
      <c r="L25" s="680">
        <f>Спрос!L51</f>
        <v>8.9534883720930232</v>
      </c>
    </row>
    <row r="26" spans="1:12">
      <c r="A26" s="1079" t="s">
        <v>244</v>
      </c>
      <c r="B26" s="1079"/>
      <c r="C26" s="1079"/>
      <c r="D26" s="1079"/>
      <c r="E26" s="1079"/>
      <c r="F26" s="1079"/>
      <c r="G26" s="679">
        <v>-1</v>
      </c>
      <c r="H26" s="680">
        <f>Спрос!H52</f>
        <v>8.633540372670808</v>
      </c>
      <c r="I26" s="680">
        <f>Спрос!I52</f>
        <v>7.7617328519855597</v>
      </c>
      <c r="J26" s="680">
        <f>Спрос!J52</f>
        <v>12.851165570830842</v>
      </c>
      <c r="K26" s="680">
        <f>Спрос!K52</f>
        <v>15.05813953488372</v>
      </c>
      <c r="L26" s="680">
        <f>Спрос!L52</f>
        <v>5.5232558139534884</v>
      </c>
    </row>
    <row r="27" spans="1:12">
      <c r="A27" s="1079" t="s">
        <v>67</v>
      </c>
      <c r="B27" s="1079"/>
      <c r="C27" s="1079"/>
      <c r="D27" s="1079"/>
      <c r="E27" s="1079"/>
      <c r="F27" s="1079"/>
      <c r="G27" s="679">
        <v>-2</v>
      </c>
      <c r="H27" s="680">
        <f>Спрос!H53</f>
        <v>0.18633540372670807</v>
      </c>
      <c r="I27" s="680">
        <f>Спрос!I53</f>
        <v>0.12033694344163658</v>
      </c>
      <c r="J27" s="680">
        <f>Спрос!J53</f>
        <v>0.23909145248057381</v>
      </c>
      <c r="K27" s="680">
        <f>Спрос!K53</f>
        <v>0.40697674418604651</v>
      </c>
      <c r="L27" s="680">
        <f>Спрос!L53</f>
        <v>7.2093023255813957</v>
      </c>
    </row>
    <row r="28" spans="1:12" s="355" customFormat="1">
      <c r="A28" s="691" t="s">
        <v>488</v>
      </c>
      <c r="B28" s="692"/>
      <c r="C28" s="692"/>
      <c r="D28" s="692"/>
      <c r="E28" s="692"/>
      <c r="F28" s="692"/>
      <c r="G28" s="693"/>
      <c r="H28" s="694">
        <f>SUM(H24:H27)</f>
        <v>29.06832298136646</v>
      </c>
      <c r="I28" s="694">
        <f>SUM(I24:I27)</f>
        <v>28.760529482551142</v>
      </c>
      <c r="J28" s="694">
        <f>SUM(J24:J27)</f>
        <v>28.392109982068142</v>
      </c>
      <c r="K28" s="694">
        <f>SUM(K24:K27)</f>
        <v>28.430232558139537</v>
      </c>
      <c r="L28" s="694">
        <f>SUM(L24:L27)</f>
        <v>28.430232558139537</v>
      </c>
    </row>
    <row r="29" spans="1:12">
      <c r="A29" s="665" t="s">
        <v>583</v>
      </c>
      <c r="B29" s="666"/>
      <c r="C29" s="666"/>
      <c r="D29" s="666"/>
      <c r="E29" s="666"/>
      <c r="F29" s="666"/>
      <c r="G29" s="666"/>
      <c r="H29" s="666"/>
      <c r="I29" s="666"/>
      <c r="J29" s="666"/>
      <c r="K29" s="666"/>
      <c r="L29" s="667"/>
    </row>
    <row r="30" spans="1:12">
      <c r="A30" s="1079" t="s">
        <v>209</v>
      </c>
      <c r="B30" s="1079"/>
      <c r="C30" s="1079"/>
      <c r="D30" s="1079"/>
      <c r="E30" s="1079"/>
      <c r="F30" s="1079"/>
      <c r="G30" s="679">
        <v>1</v>
      </c>
      <c r="H30" s="680">
        <f>Спрос!H55</f>
        <v>1.3664596273291925</v>
      </c>
      <c r="I30" s="680">
        <f>Спрос!I55</f>
        <v>1.5042117930204573</v>
      </c>
      <c r="J30" s="680">
        <f>Спрос!J55</f>
        <v>2.2115959354453079</v>
      </c>
      <c r="K30" s="680">
        <f>Спрос!K55</f>
        <v>1.1627906976744187</v>
      </c>
      <c r="L30" s="680">
        <f>Спрос!L55</f>
        <v>0.93023255813953487</v>
      </c>
    </row>
    <row r="31" spans="1:12">
      <c r="A31" s="1079" t="s">
        <v>243</v>
      </c>
      <c r="B31" s="1079"/>
      <c r="C31" s="1079"/>
      <c r="D31" s="1079"/>
      <c r="E31" s="1079"/>
      <c r="F31" s="1079"/>
      <c r="G31" s="679">
        <v>0</v>
      </c>
      <c r="H31" s="680">
        <f>Спрос!H56</f>
        <v>2.4223602484472049</v>
      </c>
      <c r="I31" s="680">
        <f>Спрос!I56</f>
        <v>2.9482551143200961</v>
      </c>
      <c r="J31" s="680">
        <f>Спрос!J56</f>
        <v>2.0322773460848773</v>
      </c>
      <c r="K31" s="680">
        <f>Спрос!K56</f>
        <v>3.0232558139534884</v>
      </c>
      <c r="L31" s="680">
        <f>Спрос!L56</f>
        <v>2.3837209302325579</v>
      </c>
    </row>
    <row r="32" spans="1:12">
      <c r="A32" s="1079" t="s">
        <v>244</v>
      </c>
      <c r="B32" s="1079"/>
      <c r="C32" s="1079"/>
      <c r="D32" s="1079"/>
      <c r="E32" s="1079"/>
      <c r="F32" s="1079"/>
      <c r="G32" s="679">
        <v>-1</v>
      </c>
      <c r="H32" s="680">
        <f>Спрос!H57</f>
        <v>1.2422360248447204</v>
      </c>
      <c r="I32" s="680">
        <f>Спрос!I57</f>
        <v>0.42117930204572807</v>
      </c>
      <c r="J32" s="680">
        <f>Спрос!J57</f>
        <v>0.53795576808129109</v>
      </c>
      <c r="K32" s="680">
        <f>Спрос!K57</f>
        <v>0.52325581395348841</v>
      </c>
      <c r="L32" s="680">
        <f>Спрос!L57</f>
        <v>0.98837209302325579</v>
      </c>
    </row>
    <row r="33" spans="1:12">
      <c r="A33" s="1079" t="s">
        <v>67</v>
      </c>
      <c r="B33" s="1079"/>
      <c r="C33" s="1079"/>
      <c r="D33" s="1079"/>
      <c r="E33" s="1079"/>
      <c r="F33" s="1079"/>
      <c r="G33" s="679">
        <v>-2</v>
      </c>
      <c r="H33" s="680">
        <f>Спрос!H58</f>
        <v>0</v>
      </c>
      <c r="I33" s="680">
        <f>Спрос!I58</f>
        <v>0</v>
      </c>
      <c r="J33" s="680">
        <f>Спрос!J58</f>
        <v>5.9772863120143453E-2</v>
      </c>
      <c r="K33" s="680">
        <f>Спрос!K58</f>
        <v>5.8139534883720929E-2</v>
      </c>
      <c r="L33" s="680">
        <f>Спрос!L58</f>
        <v>0.46511627906976744</v>
      </c>
    </row>
    <row r="34" spans="1:12" s="355" customFormat="1">
      <c r="A34" s="691" t="s">
        <v>488</v>
      </c>
      <c r="B34" s="692"/>
      <c r="C34" s="692"/>
      <c r="D34" s="692"/>
      <c r="E34" s="692"/>
      <c r="F34" s="692"/>
      <c r="G34" s="693"/>
      <c r="H34" s="694">
        <f>SUM(H30:H33)</f>
        <v>5.0310559006211175</v>
      </c>
      <c r="I34" s="694">
        <f>SUM(I30:I33)</f>
        <v>4.8736462093862816</v>
      </c>
      <c r="J34" s="694">
        <f>SUM(J30:J33)</f>
        <v>4.841601912731619</v>
      </c>
      <c r="K34" s="694">
        <f>SUM(K30:K33)</f>
        <v>4.7674418604651168</v>
      </c>
      <c r="L34" s="694">
        <f>SUM(L30:L33)</f>
        <v>4.7674418604651159</v>
      </c>
    </row>
    <row r="35" spans="1:12">
      <c r="A35" s="665" t="s">
        <v>541</v>
      </c>
      <c r="B35" s="666"/>
      <c r="C35" s="666"/>
      <c r="D35" s="666"/>
      <c r="E35" s="666"/>
      <c r="F35" s="666"/>
      <c r="G35" s="666"/>
      <c r="H35" s="666"/>
      <c r="I35" s="666"/>
      <c r="J35" s="666"/>
      <c r="K35" s="666"/>
      <c r="L35" s="667"/>
    </row>
    <row r="36" spans="1:12">
      <c r="A36" s="1079" t="s">
        <v>209</v>
      </c>
      <c r="B36" s="1079"/>
      <c r="C36" s="1079"/>
      <c r="D36" s="1079"/>
      <c r="E36" s="1079"/>
      <c r="F36" s="1079"/>
      <c r="G36" s="679">
        <v>1</v>
      </c>
      <c r="H36" s="680">
        <f>Спрос!H60</f>
        <v>4.2236024844720497</v>
      </c>
      <c r="I36" s="680">
        <f>Спрос!I60</f>
        <v>3.7304452466907341</v>
      </c>
      <c r="J36" s="680">
        <f>Спрос!J60</f>
        <v>2.8690974297668856</v>
      </c>
      <c r="K36" s="680">
        <f>Спрос!K60</f>
        <v>1.5116279069767442</v>
      </c>
      <c r="L36" s="680">
        <f>Спрос!L60</f>
        <v>2.558139534883721</v>
      </c>
    </row>
    <row r="37" spans="1:12">
      <c r="A37" s="1079" t="s">
        <v>243</v>
      </c>
      <c r="B37" s="1079"/>
      <c r="C37" s="1079"/>
      <c r="D37" s="1079"/>
      <c r="E37" s="1079"/>
      <c r="F37" s="1079"/>
      <c r="G37" s="679">
        <v>0</v>
      </c>
      <c r="H37" s="680">
        <f>Спрос!H61</f>
        <v>7.2049689440993792</v>
      </c>
      <c r="I37" s="680">
        <f>Спрос!I61</f>
        <v>7.0998796630565586</v>
      </c>
      <c r="J37" s="680">
        <f>Спрос!J61</f>
        <v>6.5152420800956365</v>
      </c>
      <c r="K37" s="680">
        <f>Спрос!K61</f>
        <v>5.4651162790697674</v>
      </c>
      <c r="L37" s="680">
        <f>Спрос!L61</f>
        <v>4.0116279069767442</v>
      </c>
    </row>
    <row r="38" spans="1:12">
      <c r="A38" s="1079" t="s">
        <v>244</v>
      </c>
      <c r="B38" s="1079"/>
      <c r="C38" s="1079"/>
      <c r="D38" s="1079"/>
      <c r="E38" s="1079"/>
      <c r="F38" s="1079"/>
      <c r="G38" s="679">
        <v>-1</v>
      </c>
      <c r="H38" s="680">
        <f>Спрос!H62</f>
        <v>3.4782608695652173</v>
      </c>
      <c r="I38" s="680">
        <f>Спрос!I62</f>
        <v>3.6702767749699157</v>
      </c>
      <c r="J38" s="680">
        <f>Спрос!J62</f>
        <v>5.200239091452481</v>
      </c>
      <c r="K38" s="680">
        <f>Спрос!K62</f>
        <v>7.1511627906976747</v>
      </c>
      <c r="L38" s="680">
        <f>Спрос!L62</f>
        <v>2.7906976744186047</v>
      </c>
    </row>
    <row r="39" spans="1:12">
      <c r="A39" s="1079" t="s">
        <v>67</v>
      </c>
      <c r="B39" s="1079"/>
      <c r="C39" s="1079"/>
      <c r="D39" s="1079"/>
      <c r="E39" s="1079"/>
      <c r="F39" s="1079"/>
      <c r="G39" s="679">
        <v>-2</v>
      </c>
      <c r="H39" s="680">
        <f>Спрос!H63</f>
        <v>6.2111801242236024E-2</v>
      </c>
      <c r="I39" s="680">
        <f>Спрос!I63</f>
        <v>0.24067388688327315</v>
      </c>
      <c r="J39" s="680">
        <f>Спрос!J63</f>
        <v>0.17931858936043035</v>
      </c>
      <c r="K39" s="680">
        <f>Спрос!K63</f>
        <v>0.1744186046511628</v>
      </c>
      <c r="L39" s="680">
        <f>Спрос!L63</f>
        <v>4.941860465116279</v>
      </c>
    </row>
    <row r="40" spans="1:12" s="355" customFormat="1">
      <c r="A40" s="691" t="s">
        <v>488</v>
      </c>
      <c r="B40" s="692"/>
      <c r="C40" s="692"/>
      <c r="D40" s="692"/>
      <c r="E40" s="692"/>
      <c r="F40" s="692"/>
      <c r="G40" s="693"/>
      <c r="H40" s="694">
        <f>SUM(H36:H39)</f>
        <v>14.968944099378882</v>
      </c>
      <c r="I40" s="694">
        <f>SUM(I36:I39)</f>
        <v>14.741275571600482</v>
      </c>
      <c r="J40" s="694">
        <f>SUM(J36:J39)</f>
        <v>14.763897190675435</v>
      </c>
      <c r="K40" s="694">
        <f>SUM(K36:K39)</f>
        <v>14.302325581395348</v>
      </c>
      <c r="L40" s="694">
        <f>SUM(L36:L39)</f>
        <v>14.302325581395348</v>
      </c>
    </row>
    <row r="41" spans="1:12">
      <c r="A41" s="665" t="s">
        <v>95</v>
      </c>
      <c r="B41" s="666"/>
      <c r="C41" s="666"/>
      <c r="D41" s="666"/>
      <c r="E41" s="666"/>
      <c r="F41" s="666"/>
      <c r="G41" s="666"/>
      <c r="H41" s="666"/>
      <c r="I41" s="666"/>
      <c r="J41" s="666"/>
      <c r="K41" s="666"/>
      <c r="L41" s="667"/>
    </row>
    <row r="42" spans="1:12">
      <c r="A42" s="1079" t="s">
        <v>209</v>
      </c>
      <c r="B42" s="1079"/>
      <c r="C42" s="1079"/>
      <c r="D42" s="1079"/>
      <c r="E42" s="1079"/>
      <c r="F42" s="1079"/>
      <c r="G42" s="679">
        <v>1</v>
      </c>
      <c r="H42" s="680">
        <f>Спрос!H65</f>
        <v>4.0372670807453419</v>
      </c>
      <c r="I42" s="680">
        <f>Спрос!I65</f>
        <v>4.0914560770156436</v>
      </c>
      <c r="J42" s="680">
        <f>Спрос!J65</f>
        <v>2.510460251046025</v>
      </c>
      <c r="K42" s="680">
        <f>Спрос!K65</f>
        <v>1.3372093023255813</v>
      </c>
      <c r="L42" s="680">
        <f>Спрос!L65</f>
        <v>3.3139534883720931</v>
      </c>
    </row>
    <row r="43" spans="1:12">
      <c r="A43" s="1079" t="s">
        <v>243</v>
      </c>
      <c r="B43" s="1079"/>
      <c r="C43" s="1079"/>
      <c r="D43" s="1079"/>
      <c r="E43" s="1079"/>
      <c r="F43" s="1079"/>
      <c r="G43" s="679">
        <v>0</v>
      </c>
      <c r="H43" s="680">
        <f>Спрос!H66</f>
        <v>7.8260869565217392</v>
      </c>
      <c r="I43" s="680">
        <f>Спрос!I66</f>
        <v>8.4235860409145609</v>
      </c>
      <c r="J43" s="680">
        <f>Спрос!J66</f>
        <v>7.1129707112970708</v>
      </c>
      <c r="K43" s="680">
        <f>Спрос!K66</f>
        <v>6.4534883720930232</v>
      </c>
      <c r="L43" s="680">
        <f>Спрос!L66</f>
        <v>5.5813953488372094</v>
      </c>
    </row>
    <row r="44" spans="1:12">
      <c r="A44" s="1079" t="s">
        <v>244</v>
      </c>
      <c r="B44" s="1079"/>
      <c r="C44" s="1079"/>
      <c r="D44" s="1079"/>
      <c r="E44" s="1079"/>
      <c r="F44" s="1079"/>
      <c r="G44" s="679">
        <v>-1</v>
      </c>
      <c r="H44" s="680">
        <f>Спрос!H67</f>
        <v>5.2173913043478262</v>
      </c>
      <c r="I44" s="680">
        <f>Спрос!I67</f>
        <v>5.29482551143201</v>
      </c>
      <c r="J44" s="680">
        <f>Спрос!J67</f>
        <v>8.2486551105797972</v>
      </c>
      <c r="K44" s="680">
        <f>Спрос!K67</f>
        <v>10.406976744186046</v>
      </c>
      <c r="L44" s="680">
        <f>Спрос!L67</f>
        <v>4.0116279069767442</v>
      </c>
    </row>
    <row r="45" spans="1:12">
      <c r="A45" s="1079" t="s">
        <v>67</v>
      </c>
      <c r="B45" s="1079"/>
      <c r="C45" s="1079"/>
      <c r="D45" s="1079"/>
      <c r="E45" s="1079"/>
      <c r="F45" s="1079"/>
      <c r="G45" s="679">
        <v>-2</v>
      </c>
      <c r="H45" s="680">
        <f>Спрос!H68</f>
        <v>0.12422360248447205</v>
      </c>
      <c r="I45" s="680">
        <f>Спрос!I68</f>
        <v>0</v>
      </c>
      <c r="J45" s="680">
        <f>Спрос!J68</f>
        <v>0.23909145248057381</v>
      </c>
      <c r="K45" s="680">
        <f>Спрос!K68</f>
        <v>0.34883720930232559</v>
      </c>
      <c r="L45" s="680">
        <f>Спрос!L68</f>
        <v>5.6395348837209305</v>
      </c>
    </row>
    <row r="46" spans="1:12" s="355" customFormat="1">
      <c r="A46" s="691" t="s">
        <v>488</v>
      </c>
      <c r="B46" s="692"/>
      <c r="C46" s="692"/>
      <c r="D46" s="692"/>
      <c r="E46" s="692"/>
      <c r="F46" s="692"/>
      <c r="G46" s="693"/>
      <c r="H46" s="694">
        <f>SUM(H42:H45)</f>
        <v>17.204968944099381</v>
      </c>
      <c r="I46" s="694">
        <f>SUM(I42:I45)</f>
        <v>17.809867629362213</v>
      </c>
      <c r="J46" s="694">
        <f>SUM(J42:J45)</f>
        <v>18.111177525403466</v>
      </c>
      <c r="K46" s="694">
        <f>SUM(K42:K45)</f>
        <v>18.546511627906973</v>
      </c>
      <c r="L46" s="694">
        <f>SUM(L42:L45)</f>
        <v>18.546511627906977</v>
      </c>
    </row>
    <row r="47" spans="1:12">
      <c r="A47" s="665" t="s">
        <v>543</v>
      </c>
      <c r="B47" s="666"/>
      <c r="C47" s="666"/>
      <c r="D47" s="666"/>
      <c r="E47" s="666"/>
      <c r="F47" s="666"/>
      <c r="G47" s="666"/>
      <c r="H47" s="666"/>
      <c r="I47" s="666"/>
      <c r="J47" s="666"/>
      <c r="K47" s="666"/>
      <c r="L47" s="667"/>
    </row>
    <row r="48" spans="1:12">
      <c r="A48" s="1079" t="s">
        <v>209</v>
      </c>
      <c r="B48" s="1079"/>
      <c r="C48" s="1079"/>
      <c r="D48" s="1079"/>
      <c r="E48" s="1079"/>
      <c r="F48" s="1079"/>
      <c r="G48" s="679">
        <v>1</v>
      </c>
      <c r="H48" s="680">
        <f>Спрос!H70</f>
        <v>0.55900621118012417</v>
      </c>
      <c r="I48" s="680">
        <f>Спрос!I70</f>
        <v>0.54151624548736466</v>
      </c>
      <c r="J48" s="680">
        <f>Спрос!J70</f>
        <v>0.11954572624028691</v>
      </c>
      <c r="K48" s="680">
        <f>Спрос!K70</f>
        <v>0.23255813953488372</v>
      </c>
      <c r="L48" s="680">
        <f>Спрос!L70</f>
        <v>0.34883720930232559</v>
      </c>
    </row>
    <row r="49" spans="1:12">
      <c r="A49" s="1079" t="s">
        <v>243</v>
      </c>
      <c r="B49" s="1079"/>
      <c r="C49" s="1079"/>
      <c r="D49" s="1079"/>
      <c r="E49" s="1079"/>
      <c r="F49" s="1079"/>
      <c r="G49" s="679">
        <v>0</v>
      </c>
      <c r="H49" s="680">
        <f>Спрос!H71</f>
        <v>1.3043478260869565</v>
      </c>
      <c r="I49" s="680">
        <f>Спрос!I71</f>
        <v>1.3237063778580025</v>
      </c>
      <c r="J49" s="680">
        <f>Спрос!J71</f>
        <v>1.4345487148834428</v>
      </c>
      <c r="K49" s="680">
        <f>Спрос!K71</f>
        <v>0.81395348837209303</v>
      </c>
      <c r="L49" s="680">
        <f>Спрос!L71</f>
        <v>0.69767441860465118</v>
      </c>
    </row>
    <row r="50" spans="1:12">
      <c r="A50" s="1079" t="s">
        <v>244</v>
      </c>
      <c r="B50" s="1079"/>
      <c r="C50" s="1079"/>
      <c r="D50" s="1079"/>
      <c r="E50" s="1079"/>
      <c r="F50" s="1079"/>
      <c r="G50" s="679">
        <v>-1</v>
      </c>
      <c r="H50" s="680">
        <f>Спрос!H72</f>
        <v>0.37267080745341613</v>
      </c>
      <c r="I50" s="680">
        <f>Спрос!I72</f>
        <v>0.42117930204572807</v>
      </c>
      <c r="J50" s="680">
        <f>Спрос!J72</f>
        <v>0.71727435744172141</v>
      </c>
      <c r="K50" s="680">
        <f>Спрос!K72</f>
        <v>1.2790697674418605</v>
      </c>
      <c r="L50" s="680">
        <f>Спрос!L72</f>
        <v>0.1744186046511628</v>
      </c>
    </row>
    <row r="51" spans="1:12">
      <c r="A51" s="1079" t="s">
        <v>67</v>
      </c>
      <c r="B51" s="1079"/>
      <c r="C51" s="1079"/>
      <c r="D51" s="1079"/>
      <c r="E51" s="1079"/>
      <c r="F51" s="1079"/>
      <c r="G51" s="679">
        <v>-2</v>
      </c>
      <c r="H51" s="680">
        <f>Спрос!H73</f>
        <v>0</v>
      </c>
      <c r="I51" s="680">
        <f>Спрос!I73</f>
        <v>0</v>
      </c>
      <c r="J51" s="680">
        <f>Спрос!J73</f>
        <v>0</v>
      </c>
      <c r="K51" s="680">
        <f>Спрос!K73</f>
        <v>0</v>
      </c>
      <c r="L51" s="680">
        <f>Спрос!L73</f>
        <v>1.1046511627906976</v>
      </c>
    </row>
    <row r="52" spans="1:12" s="355" customFormat="1">
      <c r="A52" s="691" t="s">
        <v>488</v>
      </c>
      <c r="B52" s="692"/>
      <c r="C52" s="692"/>
      <c r="D52" s="692"/>
      <c r="E52" s="692"/>
      <c r="F52" s="692"/>
      <c r="G52" s="693"/>
      <c r="H52" s="694">
        <f>SUM(H48:H51)</f>
        <v>2.2360248447204967</v>
      </c>
      <c r="I52" s="694">
        <f>SUM(I48:I51)</f>
        <v>2.286401925391095</v>
      </c>
      <c r="J52" s="694">
        <f>SUM(J48:J51)</f>
        <v>2.2713687985654509</v>
      </c>
      <c r="K52" s="694">
        <f>SUM(K48:K51)</f>
        <v>2.3255813953488373</v>
      </c>
      <c r="L52" s="694">
        <f>SUM(L48:L51)</f>
        <v>2.3255813953488373</v>
      </c>
    </row>
    <row r="53" spans="1:12">
      <c r="A53" s="665" t="s">
        <v>544</v>
      </c>
      <c r="B53" s="666"/>
      <c r="C53" s="666"/>
      <c r="D53" s="666"/>
      <c r="E53" s="666"/>
      <c r="F53" s="666"/>
      <c r="G53" s="666"/>
      <c r="H53" s="666"/>
      <c r="I53" s="666"/>
      <c r="J53" s="666"/>
      <c r="K53" s="666"/>
      <c r="L53" s="667"/>
    </row>
    <row r="54" spans="1:12">
      <c r="A54" s="1079" t="s">
        <v>209</v>
      </c>
      <c r="B54" s="1079"/>
      <c r="C54" s="1079"/>
      <c r="D54" s="1079"/>
      <c r="E54" s="1079"/>
      <c r="F54" s="1079"/>
      <c r="G54" s="679">
        <v>1</v>
      </c>
      <c r="H54" s="680">
        <f>Спрос!H75</f>
        <v>2.8571428571428572</v>
      </c>
      <c r="I54" s="680">
        <f>Спрос!I75</f>
        <v>2.5872442839951866</v>
      </c>
      <c r="J54" s="680">
        <f>Спрос!J75</f>
        <v>1.3747758517632995</v>
      </c>
      <c r="K54" s="680">
        <f>Спрос!K75</f>
        <v>1.2209302325581395</v>
      </c>
      <c r="L54" s="680">
        <f>Спрос!L75</f>
        <v>1.5116279069767442</v>
      </c>
    </row>
    <row r="55" spans="1:12">
      <c r="A55" s="1079" t="s">
        <v>243</v>
      </c>
      <c r="B55" s="1079"/>
      <c r="C55" s="1079"/>
      <c r="D55" s="1079"/>
      <c r="E55" s="1079"/>
      <c r="F55" s="1079"/>
      <c r="G55" s="679">
        <v>0</v>
      </c>
      <c r="H55" s="680">
        <f>Спрос!H76</f>
        <v>5.0310559006211184</v>
      </c>
      <c r="I55" s="680">
        <f>Спрос!I76</f>
        <v>5.1744885679903732</v>
      </c>
      <c r="J55" s="680">
        <f>Спрос!J76</f>
        <v>4.8416019127316199</v>
      </c>
      <c r="K55" s="680">
        <f>Спрос!K76</f>
        <v>4.1860465116279073</v>
      </c>
      <c r="L55" s="680">
        <f>Спрос!L76</f>
        <v>3.9534883720930232</v>
      </c>
    </row>
    <row r="56" spans="1:12">
      <c r="A56" s="1079" t="s">
        <v>244</v>
      </c>
      <c r="B56" s="1079"/>
      <c r="C56" s="1079"/>
      <c r="D56" s="1079"/>
      <c r="E56" s="1079"/>
      <c r="F56" s="1079"/>
      <c r="G56" s="679">
        <v>-1</v>
      </c>
      <c r="H56" s="680">
        <f>Спрос!H77</f>
        <v>1.1801242236024845</v>
      </c>
      <c r="I56" s="680">
        <f>Спрос!I77</f>
        <v>1.2635379061371841</v>
      </c>
      <c r="J56" s="680">
        <f>Спрос!J77</f>
        <v>2.5702331141661685</v>
      </c>
      <c r="K56" s="680">
        <f>Спрос!K77</f>
        <v>3.3720930232558142</v>
      </c>
      <c r="L56" s="680">
        <f>Спрос!L77</f>
        <v>1.2790697674418605</v>
      </c>
    </row>
    <row r="57" spans="1:12">
      <c r="A57" s="1079" t="s">
        <v>67</v>
      </c>
      <c r="B57" s="1079"/>
      <c r="C57" s="1079"/>
      <c r="D57" s="1079"/>
      <c r="E57" s="1079"/>
      <c r="F57" s="1079"/>
      <c r="G57" s="679">
        <v>-2</v>
      </c>
      <c r="H57" s="680">
        <f>Спрос!H78</f>
        <v>0</v>
      </c>
      <c r="I57" s="680">
        <f>Спрос!I78</f>
        <v>0</v>
      </c>
      <c r="J57" s="680">
        <f>Спрос!J78</f>
        <v>5.9772863120143453E-2</v>
      </c>
      <c r="K57" s="680">
        <f>Спрос!K78</f>
        <v>0.11627906976744186</v>
      </c>
      <c r="L57" s="680">
        <f>Спрос!L78</f>
        <v>2.1511627906976742</v>
      </c>
    </row>
    <row r="58" spans="1:12" s="355" customFormat="1">
      <c r="A58" s="691" t="s">
        <v>488</v>
      </c>
      <c r="B58" s="692"/>
      <c r="C58" s="692"/>
      <c r="D58" s="692"/>
      <c r="E58" s="692"/>
      <c r="F58" s="692"/>
      <c r="G58" s="693"/>
      <c r="H58" s="694">
        <f>SUM(H54:H57)</f>
        <v>9.0683229813664603</v>
      </c>
      <c r="I58" s="694">
        <f>SUM(I54:I57)</f>
        <v>9.025270758122744</v>
      </c>
      <c r="J58" s="694">
        <f>SUM(J54:J57)</f>
        <v>8.8463837417812314</v>
      </c>
      <c r="K58" s="694">
        <f>SUM(K54:K57)</f>
        <v>8.895348837209303</v>
      </c>
      <c r="L58" s="694">
        <f>SUM(L54:L57)</f>
        <v>8.8953488372093013</v>
      </c>
    </row>
    <row r="59" spans="1:12">
      <c r="A59" s="665" t="s">
        <v>545</v>
      </c>
      <c r="B59" s="666"/>
      <c r="C59" s="666"/>
      <c r="D59" s="666"/>
      <c r="E59" s="666"/>
      <c r="F59" s="666"/>
      <c r="G59" s="666"/>
      <c r="H59" s="666"/>
      <c r="I59" s="666"/>
      <c r="J59" s="666"/>
      <c r="K59" s="666"/>
      <c r="L59" s="667"/>
    </row>
    <row r="60" spans="1:12">
      <c r="A60" s="1079" t="s">
        <v>209</v>
      </c>
      <c r="B60" s="1079"/>
      <c r="C60" s="1079"/>
      <c r="D60" s="1079"/>
      <c r="E60" s="1079"/>
      <c r="F60" s="1079"/>
      <c r="G60" s="679">
        <v>1</v>
      </c>
      <c r="H60" s="680">
        <f>Спрос!H80</f>
        <v>2.1118012422360248</v>
      </c>
      <c r="I60" s="680">
        <f>Спрос!I80</f>
        <v>1.7448856799037304</v>
      </c>
      <c r="J60" s="680">
        <f>Спрос!J80</f>
        <v>1.4943215780035863</v>
      </c>
      <c r="K60" s="680">
        <f>Спрос!K80</f>
        <v>0.7558139534883721</v>
      </c>
      <c r="L60" s="680">
        <f>Спрос!L80</f>
        <v>0.98837209302325579</v>
      </c>
    </row>
    <row r="61" spans="1:12">
      <c r="A61" s="1079" t="s">
        <v>243</v>
      </c>
      <c r="B61" s="1079"/>
      <c r="C61" s="1079"/>
      <c r="D61" s="1079"/>
      <c r="E61" s="1079"/>
      <c r="F61" s="1079"/>
      <c r="G61" s="679">
        <v>0</v>
      </c>
      <c r="H61" s="680">
        <f>Спрос!H81</f>
        <v>5.0931677018633543</v>
      </c>
      <c r="I61" s="680">
        <f>Спрос!I81</f>
        <v>5.5956678700361007</v>
      </c>
      <c r="J61" s="680">
        <f>Спрос!J81</f>
        <v>4.9611476389719069</v>
      </c>
      <c r="K61" s="680">
        <f>Спрос!K81</f>
        <v>4.6511627906976747</v>
      </c>
      <c r="L61" s="680">
        <f>Спрос!L81</f>
        <v>3.5465116279069768</v>
      </c>
    </row>
    <row r="62" spans="1:12">
      <c r="A62" s="1079" t="s">
        <v>244</v>
      </c>
      <c r="B62" s="1079"/>
      <c r="C62" s="1079"/>
      <c r="D62" s="1079"/>
      <c r="E62" s="1079"/>
      <c r="F62" s="1079"/>
      <c r="G62" s="679">
        <v>-1</v>
      </c>
      <c r="H62" s="680">
        <f>Спрос!H82</f>
        <v>1.2422360248447204</v>
      </c>
      <c r="I62" s="680">
        <f>Спрос!I82</f>
        <v>1.6245487364620939</v>
      </c>
      <c r="J62" s="680">
        <f>Спрос!J82</f>
        <v>2.2713687985654514</v>
      </c>
      <c r="K62" s="680">
        <f>Спрос!K82</f>
        <v>3.6627906976744184</v>
      </c>
      <c r="L62" s="680">
        <f>Спрос!L82</f>
        <v>1.8604651162790697</v>
      </c>
    </row>
    <row r="63" spans="1:12">
      <c r="A63" s="1079" t="s">
        <v>67</v>
      </c>
      <c r="B63" s="1079"/>
      <c r="C63" s="1079"/>
      <c r="D63" s="1079"/>
      <c r="E63" s="1079"/>
      <c r="F63" s="1079"/>
      <c r="G63" s="679">
        <v>-2</v>
      </c>
      <c r="H63" s="680">
        <f>Спрос!H83</f>
        <v>0</v>
      </c>
      <c r="I63" s="680">
        <f>Спрос!I83</f>
        <v>0.12033694344163658</v>
      </c>
      <c r="J63" s="680">
        <f>Спрос!J83</f>
        <v>0.11954572624028691</v>
      </c>
      <c r="K63" s="680">
        <f>Спрос!K83</f>
        <v>0</v>
      </c>
      <c r="L63" s="680">
        <f>Спрос!L83</f>
        <v>2.6744186046511627</v>
      </c>
    </row>
    <row r="64" spans="1:12" s="355" customFormat="1">
      <c r="A64" s="691" t="s">
        <v>488</v>
      </c>
      <c r="B64" s="692"/>
      <c r="C64" s="692"/>
      <c r="D64" s="692"/>
      <c r="E64" s="692"/>
      <c r="F64" s="692"/>
      <c r="G64" s="693"/>
      <c r="H64" s="694">
        <f>SUM(H60:H63)</f>
        <v>8.4472049689440993</v>
      </c>
      <c r="I64" s="694">
        <f>SUM(I60:I63)</f>
        <v>9.085439229843562</v>
      </c>
      <c r="J64" s="694">
        <f>SUM(J60:J63)</f>
        <v>8.8463837417812314</v>
      </c>
      <c r="K64" s="694">
        <f>SUM(K60:K63)</f>
        <v>9.0697674418604652</v>
      </c>
      <c r="L64" s="694">
        <f>SUM(L60:L63)</f>
        <v>9.0697674418604652</v>
      </c>
    </row>
    <row r="65" spans="1:12">
      <c r="A65" s="665" t="s">
        <v>582</v>
      </c>
      <c r="B65" s="666"/>
      <c r="C65" s="666"/>
      <c r="D65" s="666"/>
      <c r="E65" s="666"/>
      <c r="F65" s="666"/>
      <c r="G65" s="666"/>
      <c r="H65" s="666"/>
      <c r="I65" s="666"/>
      <c r="J65" s="666"/>
      <c r="K65" s="666"/>
      <c r="L65" s="667"/>
    </row>
    <row r="66" spans="1:12">
      <c r="A66" s="1079" t="s">
        <v>209</v>
      </c>
      <c r="B66" s="1079"/>
      <c r="C66" s="1079"/>
      <c r="D66" s="1079"/>
      <c r="E66" s="1079"/>
      <c r="F66" s="1079"/>
      <c r="G66" s="679">
        <v>1</v>
      </c>
      <c r="H66" s="680">
        <f>Спрос!H85</f>
        <v>0</v>
      </c>
      <c r="I66" s="680">
        <f>Спрос!I85</f>
        <v>6.0168471720818288E-2</v>
      </c>
      <c r="J66" s="680">
        <f>Спрос!J85</f>
        <v>0</v>
      </c>
      <c r="K66" s="680">
        <f>Спрос!K85</f>
        <v>0</v>
      </c>
      <c r="L66" s="680">
        <f>Спрос!L85</f>
        <v>0</v>
      </c>
    </row>
    <row r="67" spans="1:12">
      <c r="A67" s="1079" t="s">
        <v>243</v>
      </c>
      <c r="B67" s="1079"/>
      <c r="C67" s="1079"/>
      <c r="D67" s="1079"/>
      <c r="E67" s="1079"/>
      <c r="F67" s="1079"/>
      <c r="G67" s="679">
        <v>0</v>
      </c>
      <c r="H67" s="680">
        <f>Спрос!H86</f>
        <v>0.18633540372670807</v>
      </c>
      <c r="I67" s="680">
        <f>Спрос!I86</f>
        <v>0.12033694344163658</v>
      </c>
      <c r="J67" s="680">
        <f>Спрос!J86</f>
        <v>0.17931858936043035</v>
      </c>
      <c r="K67" s="680">
        <f>Спрос!K86</f>
        <v>0.11627906976744186</v>
      </c>
      <c r="L67" s="680">
        <f>Спрос!L86</f>
        <v>0.11627906976744186</v>
      </c>
    </row>
    <row r="68" spans="1:12">
      <c r="A68" s="1079" t="s">
        <v>244</v>
      </c>
      <c r="B68" s="1079"/>
      <c r="C68" s="1079"/>
      <c r="D68" s="1079"/>
      <c r="E68" s="1079"/>
      <c r="F68" s="1079"/>
      <c r="G68" s="679">
        <v>-1</v>
      </c>
      <c r="H68" s="680">
        <f>Спрос!H87</f>
        <v>0</v>
      </c>
      <c r="I68" s="680">
        <f>Спрос!I87</f>
        <v>0</v>
      </c>
      <c r="J68" s="680">
        <f>Спрос!J87</f>
        <v>5.9772863120143453E-2</v>
      </c>
      <c r="K68" s="680">
        <f>Спрос!K87</f>
        <v>0.11627906976744186</v>
      </c>
      <c r="L68" s="680">
        <f>Спрос!L87</f>
        <v>0</v>
      </c>
    </row>
    <row r="69" spans="1:12">
      <c r="A69" s="1079" t="s">
        <v>67</v>
      </c>
      <c r="B69" s="1079"/>
      <c r="C69" s="1079"/>
      <c r="D69" s="1079"/>
      <c r="E69" s="1079"/>
      <c r="F69" s="1079"/>
      <c r="G69" s="679">
        <v>-2</v>
      </c>
      <c r="H69" s="680">
        <f>Спрос!H88</f>
        <v>0</v>
      </c>
      <c r="I69" s="680">
        <f>Спрос!I88</f>
        <v>0</v>
      </c>
      <c r="J69" s="680">
        <f>Спрос!J88</f>
        <v>0</v>
      </c>
      <c r="K69" s="680">
        <f>Спрос!K88</f>
        <v>0</v>
      </c>
      <c r="L69" s="680">
        <f>Спрос!L88</f>
        <v>0.11627906976744186</v>
      </c>
    </row>
    <row r="70" spans="1:12" s="355" customFormat="1">
      <c r="A70" s="691" t="s">
        <v>488</v>
      </c>
      <c r="B70" s="692"/>
      <c r="C70" s="692"/>
      <c r="D70" s="692"/>
      <c r="E70" s="692"/>
      <c r="F70" s="692"/>
      <c r="G70" s="693"/>
      <c r="H70" s="694">
        <f>SUM(H66:H69)</f>
        <v>0.18633540372670807</v>
      </c>
      <c r="I70" s="694">
        <f>SUM(I66:I69)</f>
        <v>0.18050541516245486</v>
      </c>
      <c r="J70" s="694">
        <f>SUM(J66:J69)</f>
        <v>0.23909145248057381</v>
      </c>
      <c r="K70" s="694">
        <f>SUM(K66:K69)</f>
        <v>0.23255813953488372</v>
      </c>
      <c r="L70" s="694">
        <f>SUM(L66:L69)</f>
        <v>0.23255813953488372</v>
      </c>
    </row>
    <row r="71" spans="1:12">
      <c r="A71" s="665" t="s">
        <v>232</v>
      </c>
      <c r="B71" s="666"/>
      <c r="C71" s="666"/>
      <c r="D71" s="666"/>
      <c r="E71" s="666"/>
      <c r="F71" s="666"/>
      <c r="G71" s="666"/>
      <c r="H71" s="666"/>
      <c r="I71" s="666"/>
      <c r="J71" s="666"/>
      <c r="K71" s="666"/>
      <c r="L71" s="667"/>
    </row>
    <row r="72" spans="1:12">
      <c r="A72" s="1079" t="s">
        <v>209</v>
      </c>
      <c r="B72" s="1079"/>
      <c r="C72" s="1079"/>
      <c r="D72" s="1079"/>
      <c r="E72" s="1079"/>
      <c r="F72" s="1079"/>
      <c r="G72" s="679">
        <v>1</v>
      </c>
      <c r="H72" s="680">
        <f>Спрос!H90</f>
        <v>6.2111801242236024E-2</v>
      </c>
      <c r="I72" s="680">
        <f>Спрос!I90</f>
        <v>6.0168471720818288E-2</v>
      </c>
      <c r="J72" s="680">
        <f>Спрос!J90</f>
        <v>0.17931858936043035</v>
      </c>
      <c r="K72" s="680">
        <f>Спрос!K90</f>
        <v>0.11627906976744186</v>
      </c>
      <c r="L72" s="680">
        <f>Спрос!L90</f>
        <v>0.11627906976744186</v>
      </c>
    </row>
    <row r="73" spans="1:12">
      <c r="A73" s="1079" t="s">
        <v>243</v>
      </c>
      <c r="B73" s="1079"/>
      <c r="C73" s="1079"/>
      <c r="D73" s="1079"/>
      <c r="E73" s="1079"/>
      <c r="F73" s="1079"/>
      <c r="G73" s="679">
        <v>0</v>
      </c>
      <c r="H73" s="680">
        <f>Спрос!H91</f>
        <v>0.18633540372670807</v>
      </c>
      <c r="I73" s="680">
        <f>Спрос!I91</f>
        <v>0.24067388688327315</v>
      </c>
      <c r="J73" s="680">
        <f>Спрос!J91</f>
        <v>0.35863717872086071</v>
      </c>
      <c r="K73" s="680">
        <f>Спрос!K91</f>
        <v>0.23255813953488372</v>
      </c>
      <c r="L73" s="680">
        <f>Спрос!L91</f>
        <v>0.40697674418604651</v>
      </c>
    </row>
    <row r="74" spans="1:12">
      <c r="A74" s="1079" t="s">
        <v>244</v>
      </c>
      <c r="B74" s="1079"/>
      <c r="C74" s="1079"/>
      <c r="D74" s="1079"/>
      <c r="E74" s="1079"/>
      <c r="F74" s="1079"/>
      <c r="G74" s="679">
        <v>-1</v>
      </c>
      <c r="H74" s="680">
        <f>Спрос!H92</f>
        <v>0</v>
      </c>
      <c r="I74" s="680">
        <f>Спрос!I92</f>
        <v>0.12033694344163658</v>
      </c>
      <c r="J74" s="680">
        <f>Спрос!J92</f>
        <v>0.35863717872086071</v>
      </c>
      <c r="K74" s="680">
        <f>Спрос!K92</f>
        <v>0.52325581395348841</v>
      </c>
      <c r="L74" s="680">
        <f>Спрос!L92</f>
        <v>0.1744186046511628</v>
      </c>
    </row>
    <row r="75" spans="1:12">
      <c r="A75" s="1079" t="s">
        <v>67</v>
      </c>
      <c r="B75" s="1079"/>
      <c r="C75" s="1079"/>
      <c r="D75" s="1079"/>
      <c r="E75" s="1079"/>
      <c r="F75" s="1079"/>
      <c r="G75" s="679">
        <v>-2</v>
      </c>
      <c r="H75" s="680">
        <f>Спрос!H93</f>
        <v>0</v>
      </c>
      <c r="I75" s="680">
        <f>Спрос!I93</f>
        <v>0</v>
      </c>
      <c r="J75" s="680">
        <f>Спрос!J93</f>
        <v>0</v>
      </c>
      <c r="K75" s="680">
        <f>Спрос!K93</f>
        <v>0</v>
      </c>
      <c r="L75" s="680">
        <f>Спрос!L93</f>
        <v>0.1744186046511628</v>
      </c>
    </row>
    <row r="76" spans="1:12" s="355" customFormat="1">
      <c r="A76" s="1260" t="s">
        <v>488</v>
      </c>
      <c r="B76" s="1261"/>
      <c r="C76" s="1261"/>
      <c r="D76" s="1261"/>
      <c r="E76" s="1261"/>
      <c r="F76" s="1262"/>
      <c r="G76" s="695"/>
      <c r="H76" s="694">
        <f>SUM(H72:H75)</f>
        <v>0.2484472049689441</v>
      </c>
      <c r="I76" s="694">
        <f>SUM(I72:I75)</f>
        <v>0.42117930204572801</v>
      </c>
      <c r="J76" s="694">
        <f>SUM(J72:J75)</f>
        <v>0.89659294680215185</v>
      </c>
      <c r="K76" s="694">
        <f>SUM(K72:K75)</f>
        <v>0.87209302325581395</v>
      </c>
      <c r="L76" s="694">
        <f>SUM(L72:L75)</f>
        <v>0.87209302325581395</v>
      </c>
    </row>
    <row r="77" spans="1:12">
      <c r="A77" s="1080" t="s">
        <v>86</v>
      </c>
      <c r="B77" s="1081"/>
      <c r="C77" s="1081"/>
      <c r="D77" s="1081"/>
      <c r="E77" s="1081"/>
      <c r="F77" s="1082"/>
      <c r="G77" s="683"/>
      <c r="H77" s="696"/>
      <c r="I77" s="696"/>
      <c r="J77" s="696"/>
      <c r="K77" s="696"/>
      <c r="L77" s="683"/>
    </row>
    <row r="78" spans="1:12">
      <c r="A78" s="1078" t="s">
        <v>209</v>
      </c>
      <c r="B78" s="1078"/>
      <c r="C78" s="1078"/>
      <c r="D78" s="1078"/>
      <c r="E78" s="1078"/>
      <c r="F78" s="1078"/>
      <c r="G78" s="685">
        <v>1</v>
      </c>
      <c r="H78" s="686">
        <f>H12+H18+H24+H30+H36+H42+H48+H54+H60+H66+H72</f>
        <v>27.329192546583844</v>
      </c>
      <c r="I78" s="686">
        <f>I12+I18+I24+I30+I36+I42+I48+I54+I60+I66+I72</f>
        <v>25.571600481347776</v>
      </c>
      <c r="J78" s="686">
        <f>J12+J18+J24+J30+J36+J42+J48+J54+J60+J66+J72</f>
        <v>16.796174536760311</v>
      </c>
      <c r="K78" s="686">
        <f>K12+K18+K24+K30+K36+K42+K48+K54+K60+K66+K72</f>
        <v>10.465116279069768</v>
      </c>
      <c r="L78" s="686">
        <f>L12+L18+L24+L30+L36+L42+L48+L54+L60+L66+L72</f>
        <v>18.372093023255811</v>
      </c>
    </row>
    <row r="79" spans="1:12">
      <c r="A79" s="1078" t="s">
        <v>243</v>
      </c>
      <c r="B79" s="1078"/>
      <c r="C79" s="1078"/>
      <c r="D79" s="1078"/>
      <c r="E79" s="1078"/>
      <c r="F79" s="1078"/>
      <c r="G79" s="685">
        <v>0</v>
      </c>
      <c r="H79" s="686">
        <f t="shared" ref="H79:L81" si="0">H13+H19+H25+H31+H37+H43+H49+H55+H61+H67+H73</f>
        <v>49.006211180124225</v>
      </c>
      <c r="I79" s="686">
        <f t="shared" si="0"/>
        <v>51.383874849578817</v>
      </c>
      <c r="J79" s="686">
        <f t="shared" si="0"/>
        <v>45.008965929468019</v>
      </c>
      <c r="K79" s="686">
        <f t="shared" si="0"/>
        <v>41.686046511627914</v>
      </c>
      <c r="L79" s="686">
        <f t="shared" si="0"/>
        <v>35.465116279069768</v>
      </c>
    </row>
    <row r="80" spans="1:12">
      <c r="A80" s="1078" t="s">
        <v>244</v>
      </c>
      <c r="B80" s="1078"/>
      <c r="C80" s="1078"/>
      <c r="D80" s="1078"/>
      <c r="E80" s="1078"/>
      <c r="F80" s="1078"/>
      <c r="G80" s="685">
        <v>-1</v>
      </c>
      <c r="H80" s="686">
        <f t="shared" si="0"/>
        <v>23.16770186335404</v>
      </c>
      <c r="I80" s="686">
        <f t="shared" si="0"/>
        <v>22.442839951865224</v>
      </c>
      <c r="J80" s="686">
        <f t="shared" si="0"/>
        <v>37.238493723849373</v>
      </c>
      <c r="K80" s="686">
        <f t="shared" si="0"/>
        <v>46.627906976744192</v>
      </c>
      <c r="L80" s="686">
        <f t="shared" si="0"/>
        <v>18.895348837209301</v>
      </c>
    </row>
    <row r="81" spans="1:12">
      <c r="A81" s="1078" t="s">
        <v>67</v>
      </c>
      <c r="B81" s="1078"/>
      <c r="C81" s="1078"/>
      <c r="D81" s="1078"/>
      <c r="E81" s="1078"/>
      <c r="F81" s="1078"/>
      <c r="G81" s="685">
        <v>-2</v>
      </c>
      <c r="H81" s="686">
        <f t="shared" si="0"/>
        <v>0.49689440993788819</v>
      </c>
      <c r="I81" s="686">
        <f t="shared" si="0"/>
        <v>0.60168471720818284</v>
      </c>
      <c r="J81" s="686">
        <f t="shared" si="0"/>
        <v>0.95636580992229525</v>
      </c>
      <c r="K81" s="686">
        <f t="shared" si="0"/>
        <v>1.2209302325581395</v>
      </c>
      <c r="L81" s="686">
        <f t="shared" si="0"/>
        <v>27.267441860465116</v>
      </c>
    </row>
    <row r="82" spans="1:12">
      <c r="A82" s="1077" t="s">
        <v>87</v>
      </c>
      <c r="B82" s="1077"/>
      <c r="C82" s="1077"/>
      <c r="D82" s="1077"/>
      <c r="E82" s="1077"/>
      <c r="F82" s="1077"/>
      <c r="G82" s="687"/>
      <c r="H82" s="697"/>
      <c r="I82" s="697"/>
      <c r="J82" s="697"/>
      <c r="K82" s="697"/>
      <c r="L82" s="698"/>
    </row>
    <row r="83" spans="1:12">
      <c r="A83" s="1077"/>
      <c r="B83" s="1077"/>
      <c r="C83" s="1077"/>
      <c r="D83" s="1077"/>
      <c r="E83" s="1077"/>
      <c r="F83" s="1077"/>
      <c r="G83" s="685"/>
      <c r="H83" s="686">
        <f>SUM(H78:H82)</f>
        <v>100</v>
      </c>
      <c r="I83" s="686">
        <f>SUM(I78:I82)</f>
        <v>100</v>
      </c>
      <c r="J83" s="686">
        <f>SUM(J78:J82)</f>
        <v>100</v>
      </c>
      <c r="K83" s="686">
        <f>SUM(K78:K82)</f>
        <v>100.00000000000003</v>
      </c>
      <c r="L83" s="686">
        <f>SUM(L78:L82)</f>
        <v>99.999999999999986</v>
      </c>
    </row>
  </sheetData>
  <mergeCells count="59">
    <mergeCell ref="A14:F14"/>
    <mergeCell ref="A6:F6"/>
    <mergeCell ref="A19:F19"/>
    <mergeCell ref="A20:F20"/>
    <mergeCell ref="A8:F8"/>
    <mergeCell ref="A9:F9"/>
    <mergeCell ref="A12:F12"/>
    <mergeCell ref="A13:F13"/>
    <mergeCell ref="A21:F21"/>
    <mergeCell ref="A15:F15"/>
    <mergeCell ref="A18:F18"/>
    <mergeCell ref="A27:F27"/>
    <mergeCell ref="A25:F25"/>
    <mergeCell ref="A26:F26"/>
    <mergeCell ref="A24:F24"/>
    <mergeCell ref="A36:F36"/>
    <mergeCell ref="A37:F37"/>
    <mergeCell ref="A38:F38"/>
    <mergeCell ref="A39:F39"/>
    <mergeCell ref="A30:F30"/>
    <mergeCell ref="A31:F31"/>
    <mergeCell ref="A32:F32"/>
    <mergeCell ref="A33:F33"/>
    <mergeCell ref="A48:F48"/>
    <mergeCell ref="A50:F50"/>
    <mergeCell ref="A49:F49"/>
    <mergeCell ref="A42:F42"/>
    <mergeCell ref="A43:F43"/>
    <mergeCell ref="A45:F45"/>
    <mergeCell ref="A44:F44"/>
    <mergeCell ref="A56:F56"/>
    <mergeCell ref="A57:F57"/>
    <mergeCell ref="A60:F60"/>
    <mergeCell ref="A51:F51"/>
    <mergeCell ref="A55:F55"/>
    <mergeCell ref="A54:F54"/>
    <mergeCell ref="A66:F66"/>
    <mergeCell ref="A67:F67"/>
    <mergeCell ref="A68:F68"/>
    <mergeCell ref="A69:F69"/>
    <mergeCell ref="A61:F61"/>
    <mergeCell ref="A62:F62"/>
    <mergeCell ref="A63:F63"/>
    <mergeCell ref="A83:F83"/>
    <mergeCell ref="A76:F76"/>
    <mergeCell ref="A77:F77"/>
    <mergeCell ref="A78:F78"/>
    <mergeCell ref="A80:F80"/>
    <mergeCell ref="A79:F79"/>
    <mergeCell ref="C1:K1"/>
    <mergeCell ref="A3:F4"/>
    <mergeCell ref="G3:G4"/>
    <mergeCell ref="A7:F7"/>
    <mergeCell ref="A81:F81"/>
    <mergeCell ref="A82:F82"/>
    <mergeCell ref="A72:F72"/>
    <mergeCell ref="A73:F73"/>
    <mergeCell ref="A75:F75"/>
    <mergeCell ref="A74:F74"/>
  </mergeCells>
  <phoneticPr fontId="46" type="noConversion"/>
  <pageMargins left="0.75" right="0.75" top="1" bottom="1" header="0.5" footer="0.5"/>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4"/>
  <sheetViews>
    <sheetView workbookViewId="0">
      <selection activeCell="L12" sqref="L12"/>
    </sheetView>
  </sheetViews>
  <sheetFormatPr defaultRowHeight="13.2"/>
  <cols>
    <col min="1" max="1" width="1.5546875" customWidth="1"/>
    <col min="7" max="7" width="10.109375" customWidth="1"/>
    <col min="8" max="12" width="11.6640625" customWidth="1"/>
  </cols>
  <sheetData>
    <row r="1" spans="1:13">
      <c r="A1" s="668"/>
      <c r="B1" s="668"/>
      <c r="C1" s="668"/>
      <c r="D1" s="668"/>
      <c r="E1" s="668"/>
      <c r="F1" s="668"/>
      <c r="G1" s="668"/>
      <c r="H1" s="669"/>
      <c r="I1" s="669"/>
      <c r="J1" s="669"/>
      <c r="K1" s="669"/>
    </row>
    <row r="2" spans="1:13">
      <c r="C2" s="1083" t="s">
        <v>84</v>
      </c>
      <c r="D2" s="1083"/>
      <c r="E2" s="1083"/>
      <c r="F2" s="1083"/>
      <c r="G2" s="1083"/>
      <c r="H2" s="1083"/>
      <c r="I2" s="1083"/>
      <c r="J2" s="1083"/>
      <c r="K2" s="1083"/>
      <c r="L2" s="670"/>
      <c r="M2" s="670"/>
    </row>
    <row r="3" spans="1:13">
      <c r="J3" s="369"/>
      <c r="K3" s="369"/>
    </row>
    <row r="4" spans="1:13" ht="26.4">
      <c r="A4" s="1084" t="s">
        <v>85</v>
      </c>
      <c r="B4" s="1085"/>
      <c r="C4" s="1085"/>
      <c r="D4" s="1085"/>
      <c r="E4" s="1085"/>
      <c r="F4" s="1086"/>
      <c r="G4" s="1258" t="s">
        <v>83</v>
      </c>
      <c r="H4" s="689" t="str">
        <f>'[5]исх дан'!H32</f>
        <v>2 квартал 2005 года</v>
      </c>
      <c r="I4" s="689" t="str">
        <f>'[5]исх дан'!I32</f>
        <v>3 квартал 2005 года</v>
      </c>
      <c r="J4" s="689" t="str">
        <f>'[5]исх дан'!J32</f>
        <v>4 квартал 2005 года</v>
      </c>
      <c r="K4" s="689" t="str">
        <f>'[5]исх дан'!K32</f>
        <v>1 квартал 2006 года</v>
      </c>
      <c r="L4" s="689" t="str">
        <f>'[5]исх дан'!L32</f>
        <v>2 квартал 2006 года</v>
      </c>
    </row>
    <row r="5" spans="1:13">
      <c r="A5" s="1087"/>
      <c r="B5" s="1088"/>
      <c r="C5" s="1088"/>
      <c r="D5" s="1088"/>
      <c r="E5" s="1088"/>
      <c r="F5" s="1089"/>
      <c r="G5" s="1259"/>
      <c r="H5" s="690" t="s">
        <v>659</v>
      </c>
      <c r="I5" s="690" t="s">
        <v>659</v>
      </c>
      <c r="J5" s="690" t="s">
        <v>659</v>
      </c>
      <c r="K5" s="690" t="s">
        <v>659</v>
      </c>
      <c r="L5" s="690" t="s">
        <v>660</v>
      </c>
    </row>
    <row r="6" spans="1:13">
      <c r="A6" s="665" t="s">
        <v>586</v>
      </c>
      <c r="B6" s="666"/>
      <c r="C6" s="666"/>
      <c r="D6" s="666"/>
      <c r="E6" s="666"/>
      <c r="F6" s="666"/>
      <c r="G6" s="666"/>
      <c r="H6" s="666"/>
      <c r="I6" s="666"/>
      <c r="J6" s="666"/>
      <c r="K6" s="666"/>
      <c r="L6" s="667"/>
    </row>
    <row r="7" spans="1:13">
      <c r="A7" s="1079" t="s">
        <v>209</v>
      </c>
      <c r="B7" s="1079"/>
      <c r="C7" s="1079"/>
      <c r="D7" s="1079"/>
      <c r="E7" s="1079"/>
      <c r="F7" s="1079"/>
      <c r="G7" s="679">
        <v>1</v>
      </c>
      <c r="H7" s="680">
        <f>Спрос!H35</f>
        <v>27.329192546583851</v>
      </c>
      <c r="I7" s="680">
        <f>Спрос!I35</f>
        <v>25.571600481347772</v>
      </c>
      <c r="J7" s="680">
        <f>Спрос!J35</f>
        <v>16.796174536760311</v>
      </c>
      <c r="K7" s="680">
        <f>Спрос!K35</f>
        <v>10.465116279069768</v>
      </c>
      <c r="L7" s="680">
        <f>Спрос!L35</f>
        <v>18.372093023255815</v>
      </c>
    </row>
    <row r="8" spans="1:13">
      <c r="A8" s="1079" t="s">
        <v>243</v>
      </c>
      <c r="B8" s="1079"/>
      <c r="C8" s="1079"/>
      <c r="D8" s="1079"/>
      <c r="E8" s="1079"/>
      <c r="F8" s="1079"/>
      <c r="G8" s="679">
        <v>0</v>
      </c>
      <c r="H8" s="680">
        <f>Спрос!H36</f>
        <v>49.006211180124225</v>
      </c>
      <c r="I8" s="680">
        <f>Спрос!I36</f>
        <v>51.383874849578824</v>
      </c>
      <c r="J8" s="680">
        <f>Спрос!J36</f>
        <v>45.008965929468019</v>
      </c>
      <c r="K8" s="680">
        <f>Спрос!K36</f>
        <v>41.686046511627907</v>
      </c>
      <c r="L8" s="680">
        <f>Спрос!L36</f>
        <v>35.465116279069768</v>
      </c>
    </row>
    <row r="9" spans="1:13">
      <c r="A9" s="1079" t="s">
        <v>244</v>
      </c>
      <c r="B9" s="1079"/>
      <c r="C9" s="1079"/>
      <c r="D9" s="1079"/>
      <c r="E9" s="1079"/>
      <c r="F9" s="1079"/>
      <c r="G9" s="679">
        <v>-1</v>
      </c>
      <c r="H9" s="680">
        <f>Спрос!H37</f>
        <v>23.167701863354036</v>
      </c>
      <c r="I9" s="680">
        <f>Спрос!I37</f>
        <v>22.442839951865224</v>
      </c>
      <c r="J9" s="680">
        <f>Спрос!J37</f>
        <v>37.238493723849373</v>
      </c>
      <c r="K9" s="680">
        <f>Спрос!K37</f>
        <v>46.627906976744185</v>
      </c>
      <c r="L9" s="680">
        <f>Спрос!L37</f>
        <v>18.895348837209301</v>
      </c>
    </row>
    <row r="10" spans="1:13">
      <c r="A10" s="1079" t="s">
        <v>67</v>
      </c>
      <c r="B10" s="1079"/>
      <c r="C10" s="1079"/>
      <c r="D10" s="1079"/>
      <c r="E10" s="1079"/>
      <c r="F10" s="1079"/>
      <c r="G10" s="679">
        <v>-2</v>
      </c>
      <c r="H10" s="680">
        <f>Спрос!H38</f>
        <v>0.49689440993788819</v>
      </c>
      <c r="I10" s="680">
        <f>Спрос!I38</f>
        <v>0.60168471720818295</v>
      </c>
      <c r="J10" s="680">
        <f>Спрос!J38</f>
        <v>0.95636580992229525</v>
      </c>
      <c r="K10" s="680">
        <f>Спрос!K38</f>
        <v>1.2209302325581395</v>
      </c>
      <c r="L10" s="680">
        <f>Спрос!L38</f>
        <v>27.267441860465116</v>
      </c>
    </row>
    <row r="11" spans="1:13" s="355" customFormat="1">
      <c r="A11" s="691" t="s">
        <v>661</v>
      </c>
      <c r="B11" s="692"/>
      <c r="C11" s="692"/>
      <c r="D11" s="692"/>
      <c r="E11" s="692"/>
      <c r="F11" s="692"/>
      <c r="G11" s="693"/>
      <c r="H11" s="694">
        <f>H7+(H8+H10)/2</f>
        <v>52.080745341614907</v>
      </c>
      <c r="I11" s="694">
        <f>I7+(I8+I10)/2</f>
        <v>51.564380264741274</v>
      </c>
      <c r="J11" s="694">
        <f>J7+(J8+J10)/2</f>
        <v>39.778840406455473</v>
      </c>
      <c r="K11" s="694">
        <f>K7+(K8+K10)/2</f>
        <v>31.918604651162791</v>
      </c>
      <c r="L11" s="694">
        <f>L7+(L8+L10)/2</f>
        <v>49.738372093023258</v>
      </c>
    </row>
    <row r="12" spans="1:13">
      <c r="A12" s="665" t="s">
        <v>540</v>
      </c>
      <c r="B12" s="666"/>
      <c r="C12" s="666"/>
      <c r="D12" s="666"/>
      <c r="E12" s="666"/>
      <c r="F12" s="666"/>
      <c r="G12" s="666"/>
      <c r="H12" s="666"/>
      <c r="I12" s="666"/>
      <c r="J12" s="666"/>
      <c r="K12" s="666"/>
      <c r="L12" s="667"/>
    </row>
    <row r="13" spans="1:13">
      <c r="A13" s="1079" t="s">
        <v>209</v>
      </c>
      <c r="B13" s="1079"/>
      <c r="C13" s="1079"/>
      <c r="D13" s="1079"/>
      <c r="E13" s="1079"/>
      <c r="F13" s="1079"/>
      <c r="G13" s="679">
        <v>1</v>
      </c>
      <c r="H13" s="680">
        <f>'спрос сумма'!H12/'спрос сумма'!H$16*100</f>
        <v>36.752136752136757</v>
      </c>
      <c r="I13" s="680">
        <f>'спрос сумма'!I12/'спрос сумма'!I$16*100</f>
        <v>39.285714285714292</v>
      </c>
      <c r="J13" s="680">
        <f>'спрос сумма'!J12/'спрос сумма'!J$16*100</f>
        <v>17.117117117117118</v>
      </c>
      <c r="K13" s="680">
        <f>'спрос сумма'!K12/'спрос сумма'!K$16*100</f>
        <v>8.8495575221238933</v>
      </c>
      <c r="L13" s="680">
        <f>'спрос сумма'!L12/'спрос сумма'!L$16*100</f>
        <v>14.159292035398231</v>
      </c>
    </row>
    <row r="14" spans="1:13">
      <c r="A14" s="1079" t="s">
        <v>243</v>
      </c>
      <c r="B14" s="1079"/>
      <c r="C14" s="1079"/>
      <c r="D14" s="1079"/>
      <c r="E14" s="1079"/>
      <c r="F14" s="1079"/>
      <c r="G14" s="679">
        <v>0</v>
      </c>
      <c r="H14" s="680">
        <f>'спрос сумма'!H13/'спрос сумма'!H$16*100</f>
        <v>47.863247863247864</v>
      </c>
      <c r="I14" s="680">
        <f>'спрос сумма'!I13/'спрос сумма'!I$16*100</f>
        <v>50</v>
      </c>
      <c r="J14" s="680">
        <f>'спрос сумма'!J13/'спрос сумма'!J$16*100</f>
        <v>47.747747747747752</v>
      </c>
      <c r="K14" s="680">
        <f>'спрос сумма'!K13/'спрос сумма'!K$16*100</f>
        <v>51.327433628318587</v>
      </c>
      <c r="L14" s="680">
        <f>'спрос сумма'!L13/'спрос сумма'!L$16*100</f>
        <v>42.477876106194692</v>
      </c>
    </row>
    <row r="15" spans="1:13">
      <c r="A15" s="1079" t="s">
        <v>244</v>
      </c>
      <c r="B15" s="1079"/>
      <c r="C15" s="1079"/>
      <c r="D15" s="1079"/>
      <c r="E15" s="1079"/>
      <c r="F15" s="1079"/>
      <c r="G15" s="679">
        <v>-1</v>
      </c>
      <c r="H15" s="680">
        <f>'спрос сумма'!H14/'спрос сумма'!H$16*100</f>
        <v>14.529914529914532</v>
      </c>
      <c r="I15" s="680">
        <f>'спрос сумма'!I14/'спрос сумма'!I$16*100</f>
        <v>9.821428571428573</v>
      </c>
      <c r="J15" s="680">
        <f>'спрос сумма'!J14/'спрос сумма'!J$16*100</f>
        <v>35.135135135135137</v>
      </c>
      <c r="K15" s="680">
        <f>'спрос сумма'!K14/'спрос сумма'!K$16*100</f>
        <v>38.053097345132741</v>
      </c>
      <c r="L15" s="680">
        <f>'спрос сумма'!L14/'спрос сумма'!L$16*100</f>
        <v>15.929203539823009</v>
      </c>
    </row>
    <row r="16" spans="1:13">
      <c r="A16" s="1079" t="s">
        <v>67</v>
      </c>
      <c r="B16" s="1079"/>
      <c r="C16" s="1079"/>
      <c r="D16" s="1079"/>
      <c r="E16" s="1079"/>
      <c r="F16" s="1079"/>
      <c r="G16" s="679">
        <v>-2</v>
      </c>
      <c r="H16" s="680">
        <f>'спрос сумма'!H15/'спрос сумма'!H$16*100</f>
        <v>0.85470085470085477</v>
      </c>
      <c r="I16" s="680">
        <f>'спрос сумма'!I15/'спрос сумма'!I$16*100</f>
        <v>0.89285714285714279</v>
      </c>
      <c r="J16" s="680">
        <f>'спрос сумма'!J15/'спрос сумма'!J$16*100</f>
        <v>0</v>
      </c>
      <c r="K16" s="680">
        <f>'спрос сумма'!K15/'спрос сумма'!K$16*100</f>
        <v>1.7699115044247788</v>
      </c>
      <c r="L16" s="680">
        <f>'спрос сумма'!L15/'спрос сумма'!L$16*100</f>
        <v>27.43362831858407</v>
      </c>
    </row>
    <row r="17" spans="1:12" s="355" customFormat="1">
      <c r="A17" s="691" t="s">
        <v>661</v>
      </c>
      <c r="B17" s="692"/>
      <c r="C17" s="692"/>
      <c r="D17" s="692"/>
      <c r="E17" s="692"/>
      <c r="F17" s="692"/>
      <c r="G17" s="693"/>
      <c r="H17" s="694">
        <f>H13+(H14+H16)/2</f>
        <v>61.111111111111114</v>
      </c>
      <c r="I17" s="694">
        <f>I13+(I14+I16)/2</f>
        <v>64.732142857142861</v>
      </c>
      <c r="J17" s="694">
        <f>J13+(J14+J16)/2</f>
        <v>40.990990990990994</v>
      </c>
      <c r="K17" s="694">
        <f>K13+(K14+K16)/2</f>
        <v>35.398230088495573</v>
      </c>
      <c r="L17" s="694">
        <f>L13+(L14+L16)/2</f>
        <v>49.115044247787615</v>
      </c>
    </row>
    <row r="18" spans="1:12">
      <c r="A18" s="665" t="s">
        <v>539</v>
      </c>
      <c r="B18" s="666"/>
      <c r="C18" s="666"/>
      <c r="D18" s="666"/>
      <c r="E18" s="666"/>
      <c r="F18" s="666"/>
      <c r="G18" s="666"/>
      <c r="H18" s="666"/>
      <c r="I18" s="666"/>
      <c r="J18" s="666"/>
      <c r="K18" s="666"/>
      <c r="L18" s="667"/>
    </row>
    <row r="19" spans="1:12">
      <c r="A19" s="1079" t="s">
        <v>209</v>
      </c>
      <c r="B19" s="1079"/>
      <c r="C19" s="1079"/>
      <c r="D19" s="1079"/>
      <c r="E19" s="1079"/>
      <c r="F19" s="1079"/>
      <c r="G19" s="679">
        <v>1</v>
      </c>
      <c r="H19" s="680">
        <f>'спрос сумма'!H18/'спрос сумма'!H$22*100</f>
        <v>24.752475247524757</v>
      </c>
      <c r="I19" s="680">
        <f>'спрос сумма'!I18/'спрос сумма'!I$22*100</f>
        <v>19.801980198019802</v>
      </c>
      <c r="J19" s="680">
        <f>'спрос сумма'!J18/'спрос сумма'!J$22*100</f>
        <v>10.679611650485437</v>
      </c>
      <c r="K19" s="680">
        <f>'спрос сумма'!K18/'спрос сумма'!K$22*100</f>
        <v>9.7087378640776691</v>
      </c>
      <c r="L19" s="680">
        <f>'спрос сумма'!L18/'спрос сумма'!L$22*100</f>
        <v>15.53398058252427</v>
      </c>
    </row>
    <row r="20" spans="1:12">
      <c r="A20" s="1079" t="s">
        <v>243</v>
      </c>
      <c r="B20" s="1079"/>
      <c r="C20" s="1079"/>
      <c r="D20" s="1079"/>
      <c r="E20" s="1079"/>
      <c r="F20" s="1079"/>
      <c r="G20" s="679">
        <v>0</v>
      </c>
      <c r="H20" s="680">
        <f>'спрос сумма'!H19/'спрос сумма'!H$22*100</f>
        <v>62.376237623762385</v>
      </c>
      <c r="I20" s="680">
        <f>'спрос сумма'!I19/'спрос сумма'!I$22*100</f>
        <v>59.405940594059395</v>
      </c>
      <c r="J20" s="680">
        <f>'спрос сумма'!J19/'спрос сумма'!J$22*100</f>
        <v>54.368932038834949</v>
      </c>
      <c r="K20" s="680">
        <f>'спрос сумма'!K19/'спрос сумма'!K$22*100</f>
        <v>56.310679611650485</v>
      </c>
      <c r="L20" s="680">
        <f>'спрос сумма'!L19/'спрос сумма'!L$22*100</f>
        <v>50.485436893203882</v>
      </c>
    </row>
    <row r="21" spans="1:12">
      <c r="A21" s="1079" t="s">
        <v>244</v>
      </c>
      <c r="B21" s="1079"/>
      <c r="C21" s="1079"/>
      <c r="D21" s="1079"/>
      <c r="E21" s="1079"/>
      <c r="F21" s="1079"/>
      <c r="G21" s="679">
        <v>-1</v>
      </c>
      <c r="H21" s="680">
        <f>'спрос сумма'!H20/'спрос сумма'!H$22*100</f>
        <v>11.881188118811883</v>
      </c>
      <c r="I21" s="680">
        <f>'спрос сумма'!I20/'спрос сумма'!I$22*100</f>
        <v>19.801980198019802</v>
      </c>
      <c r="J21" s="680">
        <f>'спрос сумма'!J20/'спрос сумма'!J$22*100</f>
        <v>33.980582524271846</v>
      </c>
      <c r="K21" s="680">
        <f>'спрос сумма'!K20/'спрос сумма'!K$22*100</f>
        <v>33.980582524271838</v>
      </c>
      <c r="L21" s="680">
        <f>'спрос сумма'!L20/'спрос сумма'!L$22*100</f>
        <v>17.475728155339805</v>
      </c>
    </row>
    <row r="22" spans="1:12">
      <c r="A22" s="1079" t="s">
        <v>67</v>
      </c>
      <c r="B22" s="1079"/>
      <c r="C22" s="1079"/>
      <c r="D22" s="1079"/>
      <c r="E22" s="1079"/>
      <c r="F22" s="1079"/>
      <c r="G22" s="679">
        <v>-2</v>
      </c>
      <c r="H22" s="680">
        <f>'спрос сумма'!H21/'спрос сумма'!H$22*100</f>
        <v>0.99009900990099031</v>
      </c>
      <c r="I22" s="680">
        <f>'спрос сумма'!I21/'спрос сумма'!I$22*100</f>
        <v>0.99009900990098998</v>
      </c>
      <c r="J22" s="680">
        <f>'спрос сумма'!J21/'спрос сумма'!J$22*100</f>
        <v>0.97087378640776711</v>
      </c>
      <c r="K22" s="680">
        <f>'спрос сумма'!K21/'спрос сумма'!K$22*100</f>
        <v>0</v>
      </c>
      <c r="L22" s="680">
        <f>'спрос сумма'!L21/'спрос сумма'!L$22*100</f>
        <v>16.50485436893204</v>
      </c>
    </row>
    <row r="23" spans="1:12" s="355" customFormat="1">
      <c r="A23" s="691" t="s">
        <v>661</v>
      </c>
      <c r="B23" s="692"/>
      <c r="C23" s="692"/>
      <c r="D23" s="692"/>
      <c r="E23" s="692"/>
      <c r="F23" s="692"/>
      <c r="G23" s="693"/>
      <c r="H23" s="694">
        <f>H19+(H20+H22)/2</f>
        <v>56.43564356435644</v>
      </c>
      <c r="I23" s="694">
        <f>I19+(I20+I22)/2</f>
        <v>49.999999999999993</v>
      </c>
      <c r="J23" s="694">
        <f>J19+(J20+J22)/2</f>
        <v>38.349514563106794</v>
      </c>
      <c r="K23" s="694">
        <f>K19+(K20+K22)/2</f>
        <v>37.864077669902912</v>
      </c>
      <c r="L23" s="694">
        <f>L19+(L20+L22)/2</f>
        <v>49.029126213592235</v>
      </c>
    </row>
    <row r="24" spans="1:12">
      <c r="A24" s="665" t="s">
        <v>529</v>
      </c>
      <c r="B24" s="666"/>
      <c r="C24" s="666"/>
      <c r="D24" s="666"/>
      <c r="E24" s="666"/>
      <c r="F24" s="666"/>
      <c r="G24" s="666"/>
      <c r="H24" s="666"/>
      <c r="I24" s="666"/>
      <c r="J24" s="666"/>
      <c r="K24" s="666"/>
      <c r="L24" s="667"/>
    </row>
    <row r="25" spans="1:12">
      <c r="A25" s="1079" t="s">
        <v>209</v>
      </c>
      <c r="B25" s="1079"/>
      <c r="C25" s="1079"/>
      <c r="D25" s="1079"/>
      <c r="E25" s="1079"/>
      <c r="F25" s="1079"/>
      <c r="G25" s="679">
        <v>1</v>
      </c>
      <c r="H25" s="680">
        <f>'спрос сумма'!H24/'спрос сумма'!H$28*100</f>
        <v>27.136752136752136</v>
      </c>
      <c r="I25" s="680">
        <f>'спрос сумма'!I24/'спрос сумма'!I$28*100</f>
        <v>25.73221757322176</v>
      </c>
      <c r="J25" s="680">
        <f>'спрос сумма'!J24/'спрос сумма'!J$28*100</f>
        <v>14.947368421052632</v>
      </c>
      <c r="K25" s="680">
        <f>'спрос сумма'!K24/'спрос сумма'!K$28*100</f>
        <v>10.429447852760736</v>
      </c>
      <c r="L25" s="680">
        <f>'спрос сумма'!L24/'спрос сумма'!L$28*100</f>
        <v>23.721881390593047</v>
      </c>
    </row>
    <row r="26" spans="1:12">
      <c r="A26" s="1079" t="s">
        <v>243</v>
      </c>
      <c r="B26" s="1079"/>
      <c r="C26" s="1079"/>
      <c r="D26" s="1079"/>
      <c r="E26" s="1079"/>
      <c r="F26" s="1079"/>
      <c r="G26" s="679">
        <v>0</v>
      </c>
      <c r="H26" s="680">
        <f>'спрос сумма'!H25/'спрос сумма'!H$28*100</f>
        <v>42.521367521367523</v>
      </c>
      <c r="I26" s="680">
        <f>'спрос сумма'!I25/'спрос сумма'!I$28*100</f>
        <v>46.861924686192467</v>
      </c>
      <c r="J26" s="680">
        <f>'спрос сумма'!J25/'спрос сумма'!J$28*100</f>
        <v>38.94736842105263</v>
      </c>
      <c r="K26" s="680">
        <f>'спрос сумма'!K25/'спрос сумма'!K$28*100</f>
        <v>35.173824130879346</v>
      </c>
      <c r="L26" s="680">
        <f>'спрос сумма'!L25/'спрос сумма'!L$28*100</f>
        <v>31.492842535787318</v>
      </c>
    </row>
    <row r="27" spans="1:12">
      <c r="A27" s="1079" t="s">
        <v>244</v>
      </c>
      <c r="B27" s="1079"/>
      <c r="C27" s="1079"/>
      <c r="D27" s="1079"/>
      <c r="E27" s="1079"/>
      <c r="F27" s="1079"/>
      <c r="G27" s="679">
        <v>-1</v>
      </c>
      <c r="H27" s="680">
        <f>'спрос сумма'!H26/'спрос сумма'!H$28*100</f>
        <v>29.700854700854702</v>
      </c>
      <c r="I27" s="680">
        <f>'спрос сумма'!I26/'спрос сумма'!I$28*100</f>
        <v>26.98744769874477</v>
      </c>
      <c r="J27" s="680">
        <f>'спрос сумма'!J26/'спрос сумма'!J$28*100</f>
        <v>45.263157894736835</v>
      </c>
      <c r="K27" s="680">
        <f>'спрос сумма'!K26/'спрос сумма'!K$28*100</f>
        <v>52.965235173824119</v>
      </c>
      <c r="L27" s="680">
        <f>'спрос сумма'!L26/'спрос сумма'!L$28*100</f>
        <v>19.427402862985684</v>
      </c>
    </row>
    <row r="28" spans="1:12">
      <c r="A28" s="1079" t="s">
        <v>67</v>
      </c>
      <c r="B28" s="1079"/>
      <c r="C28" s="1079"/>
      <c r="D28" s="1079"/>
      <c r="E28" s="1079"/>
      <c r="F28" s="1079"/>
      <c r="G28" s="679">
        <v>-2</v>
      </c>
      <c r="H28" s="680">
        <f>'спрос сумма'!H27/'спрос сумма'!H$28*100</f>
        <v>0.64102564102564097</v>
      </c>
      <c r="I28" s="680">
        <f>'спрос сумма'!I27/'спрос сумма'!I$28*100</f>
        <v>0.41841004184100417</v>
      </c>
      <c r="J28" s="680">
        <f>'спрос сумма'!J27/'спрос сумма'!J$28*100</f>
        <v>0.84210526315789469</v>
      </c>
      <c r="K28" s="680">
        <f>'спрос сумма'!K27/'спрос сумма'!K$28*100</f>
        <v>1.4314928425357873</v>
      </c>
      <c r="L28" s="680">
        <f>'спрос сумма'!L27/'спрос сумма'!L$28*100</f>
        <v>25.357873210633947</v>
      </c>
    </row>
    <row r="29" spans="1:12" s="355" customFormat="1">
      <c r="A29" s="691" t="s">
        <v>661</v>
      </c>
      <c r="B29" s="692"/>
      <c r="C29" s="692"/>
      <c r="D29" s="692"/>
      <c r="E29" s="692"/>
      <c r="F29" s="692"/>
      <c r="G29" s="693"/>
      <c r="H29" s="694">
        <f>H25+(H26+H28)/2</f>
        <v>48.717948717948715</v>
      </c>
      <c r="I29" s="694">
        <f>I25+(I26+I28)/2</f>
        <v>49.372384937238493</v>
      </c>
      <c r="J29" s="694">
        <f>J25+(J26+J28)/2</f>
        <v>34.842105263157897</v>
      </c>
      <c r="K29" s="694">
        <f>K25+(K26+K28)/2</f>
        <v>28.732106339468302</v>
      </c>
      <c r="L29" s="694">
        <f>L25+(L26+L28)/2</f>
        <v>52.147239263803684</v>
      </c>
    </row>
    <row r="30" spans="1:12">
      <c r="A30" s="665" t="s">
        <v>583</v>
      </c>
      <c r="B30" s="666"/>
      <c r="C30" s="666"/>
      <c r="D30" s="666"/>
      <c r="E30" s="666"/>
      <c r="F30" s="666"/>
      <c r="G30" s="666"/>
      <c r="H30" s="666"/>
      <c r="I30" s="666"/>
      <c r="J30" s="666"/>
      <c r="K30" s="666"/>
      <c r="L30" s="667"/>
    </row>
    <row r="31" spans="1:12">
      <c r="A31" s="1079" t="s">
        <v>209</v>
      </c>
      <c r="B31" s="1079"/>
      <c r="C31" s="1079"/>
      <c r="D31" s="1079"/>
      <c r="E31" s="1079"/>
      <c r="F31" s="1079"/>
      <c r="G31" s="679">
        <v>1</v>
      </c>
      <c r="H31" s="680">
        <f>'спрос сумма'!H30/'спрос сумма'!H$34*100</f>
        <v>27.160493827160494</v>
      </c>
      <c r="I31" s="680">
        <f>'спрос сумма'!I30/'спрос сумма'!I$34*100</f>
        <v>30.864197530864196</v>
      </c>
      <c r="J31" s="680">
        <f>'спрос сумма'!J30/'спрос сумма'!J$34*100</f>
        <v>45.67901234567902</v>
      </c>
      <c r="K31" s="680">
        <f>'спрос сумма'!K30/'спрос сумма'!K$34*100</f>
        <v>24.390243902439025</v>
      </c>
      <c r="L31" s="680">
        <f>'спрос сумма'!L30/'спрос сумма'!L$34*100</f>
        <v>19.512195121951219</v>
      </c>
    </row>
    <row r="32" spans="1:12">
      <c r="A32" s="1079" t="s">
        <v>243</v>
      </c>
      <c r="B32" s="1079"/>
      <c r="C32" s="1079"/>
      <c r="D32" s="1079"/>
      <c r="E32" s="1079"/>
      <c r="F32" s="1079"/>
      <c r="G32" s="679">
        <v>0</v>
      </c>
      <c r="H32" s="680">
        <f>'спрос сумма'!H31/'спрос сумма'!H$34*100</f>
        <v>48.148148148148152</v>
      </c>
      <c r="I32" s="680">
        <f>'спрос сумма'!I31/'спрос сумма'!I$34*100</f>
        <v>60.493827160493829</v>
      </c>
      <c r="J32" s="680">
        <f>'спрос сумма'!J31/'спрос сумма'!J$34*100</f>
        <v>41.97530864197531</v>
      </c>
      <c r="K32" s="680">
        <f>'спрос сумма'!K31/'спрос сумма'!K$34*100</f>
        <v>63.414634146341456</v>
      </c>
      <c r="L32" s="680">
        <f>'спрос сумма'!L31/'спрос сумма'!L$34*100</f>
        <v>50</v>
      </c>
    </row>
    <row r="33" spans="1:12">
      <c r="A33" s="1079" t="s">
        <v>244</v>
      </c>
      <c r="B33" s="1079"/>
      <c r="C33" s="1079"/>
      <c r="D33" s="1079"/>
      <c r="E33" s="1079"/>
      <c r="F33" s="1079"/>
      <c r="G33" s="679">
        <v>-1</v>
      </c>
      <c r="H33" s="680">
        <f>'спрос сумма'!H32/'спрос сумма'!H$34*100</f>
        <v>24.691358024691361</v>
      </c>
      <c r="I33" s="680">
        <f>'спрос сумма'!I32/'спрос сумма'!I$34*100</f>
        <v>8.6419753086419764</v>
      </c>
      <c r="J33" s="680">
        <f>'спрос сумма'!J32/'спрос сумма'!J$34*100</f>
        <v>11.111111111111112</v>
      </c>
      <c r="K33" s="680">
        <f>'спрос сумма'!K32/'спрос сумма'!K$34*100</f>
        <v>10.975609756097562</v>
      </c>
      <c r="L33" s="680">
        <f>'спрос сумма'!L32/'спрос сумма'!L$34*100</f>
        <v>20.731707317073173</v>
      </c>
    </row>
    <row r="34" spans="1:12">
      <c r="A34" s="1079" t="s">
        <v>67</v>
      </c>
      <c r="B34" s="1079"/>
      <c r="C34" s="1079"/>
      <c r="D34" s="1079"/>
      <c r="E34" s="1079"/>
      <c r="F34" s="1079"/>
      <c r="G34" s="679">
        <v>-2</v>
      </c>
      <c r="H34" s="680">
        <f>'спрос сумма'!H33/'спрос сумма'!H$34*100</f>
        <v>0</v>
      </c>
      <c r="I34" s="680">
        <f>'спрос сумма'!I33/'спрос сумма'!I$34*100</f>
        <v>0</v>
      </c>
      <c r="J34" s="680">
        <f>'спрос сумма'!J33/'спрос сумма'!J$34*100</f>
        <v>1.2345679012345681</v>
      </c>
      <c r="K34" s="680">
        <f>'спрос сумма'!K33/'спрос сумма'!K$34*100</f>
        <v>1.2195121951219512</v>
      </c>
      <c r="L34" s="680">
        <f>'спрос сумма'!L33/'спрос сумма'!L$34*100</f>
        <v>9.7560975609756095</v>
      </c>
    </row>
    <row r="35" spans="1:12" s="355" customFormat="1">
      <c r="A35" s="691" t="s">
        <v>661</v>
      </c>
      <c r="B35" s="692"/>
      <c r="C35" s="692"/>
      <c r="D35" s="692"/>
      <c r="E35" s="692"/>
      <c r="F35" s="692"/>
      <c r="G35" s="693"/>
      <c r="H35" s="694">
        <f>H31+(H32+H34)/2</f>
        <v>51.23456790123457</v>
      </c>
      <c r="I35" s="694">
        <f>I31+(I32+I34)/2</f>
        <v>61.111111111111114</v>
      </c>
      <c r="J35" s="694">
        <f>J31+(J32+J34)/2</f>
        <v>67.283950617283963</v>
      </c>
      <c r="K35" s="694">
        <f>K31+(K32+K34)/2</f>
        <v>56.707317073170728</v>
      </c>
      <c r="L35" s="694">
        <f>L31+(L32+L34)/2</f>
        <v>49.390243902439025</v>
      </c>
    </row>
    <row r="36" spans="1:12">
      <c r="A36" s="665" t="s">
        <v>541</v>
      </c>
      <c r="B36" s="666"/>
      <c r="C36" s="666"/>
      <c r="D36" s="666"/>
      <c r="E36" s="666"/>
      <c r="F36" s="666"/>
      <c r="G36" s="666"/>
      <c r="H36" s="666"/>
      <c r="I36" s="666"/>
      <c r="J36" s="666"/>
      <c r="K36" s="666"/>
      <c r="L36" s="667"/>
    </row>
    <row r="37" spans="1:12">
      <c r="A37" s="1079" t="s">
        <v>209</v>
      </c>
      <c r="B37" s="1079"/>
      <c r="C37" s="1079"/>
      <c r="D37" s="1079"/>
      <c r="E37" s="1079"/>
      <c r="F37" s="1079"/>
      <c r="G37" s="679">
        <v>1</v>
      </c>
      <c r="H37" s="680">
        <f>'спрос сумма'!H36/'спрос сумма'!H$40*100</f>
        <v>28.215767634854771</v>
      </c>
      <c r="I37" s="680">
        <f>'спрос сумма'!I36/'спрос сумма'!I$40*100</f>
        <v>25.30612244897959</v>
      </c>
      <c r="J37" s="680">
        <f>'спрос сумма'!J36/'спрос сумма'!J$40*100</f>
        <v>19.4331983805668</v>
      </c>
      <c r="K37" s="680">
        <f>'спрос сумма'!K36/'спрос сумма'!K$40*100</f>
        <v>10.569105691056912</v>
      </c>
      <c r="L37" s="680">
        <f>'спрос сумма'!L36/'спрос сумма'!L$40*100</f>
        <v>17.886178861788622</v>
      </c>
    </row>
    <row r="38" spans="1:12">
      <c r="A38" s="1079" t="s">
        <v>243</v>
      </c>
      <c r="B38" s="1079"/>
      <c r="C38" s="1079"/>
      <c r="D38" s="1079"/>
      <c r="E38" s="1079"/>
      <c r="F38" s="1079"/>
      <c r="G38" s="679">
        <v>0</v>
      </c>
      <c r="H38" s="680">
        <f>'спрос сумма'!H37/'спрос сумма'!H$40*100</f>
        <v>48.132780082987551</v>
      </c>
      <c r="I38" s="680">
        <f>'спрос сумма'!I37/'спрос сумма'!I$40*100</f>
        <v>48.163265306122447</v>
      </c>
      <c r="J38" s="680">
        <f>'спрос сумма'!J37/'спрос сумма'!J$40*100</f>
        <v>44.129554655870443</v>
      </c>
      <c r="K38" s="680">
        <f>'спрос сумма'!K37/'спрос сумма'!K$40*100</f>
        <v>38.211382113821138</v>
      </c>
      <c r="L38" s="680">
        <f>'спрос сумма'!L37/'спрос сумма'!L$40*100</f>
        <v>28.04878048780488</v>
      </c>
    </row>
    <row r="39" spans="1:12">
      <c r="A39" s="1079" t="s">
        <v>244</v>
      </c>
      <c r="B39" s="1079"/>
      <c r="C39" s="1079"/>
      <c r="D39" s="1079"/>
      <c r="E39" s="1079"/>
      <c r="F39" s="1079"/>
      <c r="G39" s="679">
        <v>-1</v>
      </c>
      <c r="H39" s="680">
        <f>'спрос сумма'!H38/'спрос сумма'!H$40*100</f>
        <v>23.236514522821576</v>
      </c>
      <c r="I39" s="680">
        <f>'спрос сумма'!I38/'спрос сумма'!I$40*100</f>
        <v>24.897959183673468</v>
      </c>
      <c r="J39" s="680">
        <f>'спрос сумма'!J38/'спрос сумма'!J$40*100</f>
        <v>35.222672064777328</v>
      </c>
      <c r="K39" s="680">
        <f>'спрос сумма'!K38/'спрос сумма'!K$40*100</f>
        <v>50.000000000000014</v>
      </c>
      <c r="L39" s="680">
        <f>'спрос сумма'!L38/'спрос сумма'!L$40*100</f>
        <v>19.512195121951223</v>
      </c>
    </row>
    <row r="40" spans="1:12">
      <c r="A40" s="1079" t="s">
        <v>67</v>
      </c>
      <c r="B40" s="1079"/>
      <c r="C40" s="1079"/>
      <c r="D40" s="1079"/>
      <c r="E40" s="1079"/>
      <c r="F40" s="1079"/>
      <c r="G40" s="679">
        <v>-2</v>
      </c>
      <c r="H40" s="680">
        <f>'спрос сумма'!H39/'спрос сумма'!H$40*100</f>
        <v>0.41493775933609961</v>
      </c>
      <c r="I40" s="680">
        <f>'спрос сумма'!I39/'спрос сумма'!I$40*100</f>
        <v>1.6326530612244896</v>
      </c>
      <c r="J40" s="680">
        <f>'спрос сумма'!J39/'спрос сумма'!J$40*100</f>
        <v>1.214574898785425</v>
      </c>
      <c r="K40" s="680">
        <f>'спрос сумма'!K39/'спрос сумма'!K$40*100</f>
        <v>1.2195121951219514</v>
      </c>
      <c r="L40" s="680">
        <f>'спрос сумма'!L39/'спрос сумма'!L$40*100</f>
        <v>34.552845528455286</v>
      </c>
    </row>
    <row r="41" spans="1:12" s="355" customFormat="1">
      <c r="A41" s="691" t="s">
        <v>661</v>
      </c>
      <c r="B41" s="692"/>
      <c r="C41" s="692"/>
      <c r="D41" s="692"/>
      <c r="E41" s="692"/>
      <c r="F41" s="692"/>
      <c r="G41" s="693"/>
      <c r="H41" s="694">
        <f>H37+(H38+H40)/2</f>
        <v>52.489626556016596</v>
      </c>
      <c r="I41" s="694">
        <f>I37+(I38+I40)/2</f>
        <v>50.204081632653057</v>
      </c>
      <c r="J41" s="694">
        <f>J37+(J38+J40)/2</f>
        <v>42.105263157894733</v>
      </c>
      <c r="K41" s="694">
        <f>K37+(K38+K40)/2</f>
        <v>30.284552845528456</v>
      </c>
      <c r="L41" s="694">
        <f>L37+(L38+L40)/2</f>
        <v>49.186991869918707</v>
      </c>
    </row>
    <row r="42" spans="1:12">
      <c r="A42" s="665" t="s">
        <v>95</v>
      </c>
      <c r="B42" s="666"/>
      <c r="C42" s="666"/>
      <c r="D42" s="666"/>
      <c r="E42" s="666"/>
      <c r="F42" s="666"/>
      <c r="G42" s="666"/>
      <c r="H42" s="666"/>
      <c r="I42" s="666"/>
      <c r="J42" s="666"/>
      <c r="K42" s="666"/>
      <c r="L42" s="667"/>
    </row>
    <row r="43" spans="1:12">
      <c r="A43" s="1079" t="s">
        <v>209</v>
      </c>
      <c r="B43" s="1079"/>
      <c r="C43" s="1079"/>
      <c r="D43" s="1079"/>
      <c r="E43" s="1079"/>
      <c r="F43" s="1079"/>
      <c r="G43" s="679">
        <v>1</v>
      </c>
      <c r="H43" s="680">
        <f>'спрос сумма'!H42/'спрос сумма'!H$46*100</f>
        <v>23.46570397111913</v>
      </c>
      <c r="I43" s="680">
        <f>'спрос сумма'!I42/'спрос сумма'!I$46*100</f>
        <v>22.972972972972975</v>
      </c>
      <c r="J43" s="680">
        <f>'спрос сумма'!J42/'спрос сумма'!J$46*100</f>
        <v>13.861386138613863</v>
      </c>
      <c r="K43" s="680">
        <f>'спрос сумма'!K42/'спрос сумма'!K$46*100</f>
        <v>7.2100313479623841</v>
      </c>
      <c r="L43" s="680">
        <f>'спрос сумма'!L42/'спрос сумма'!L$46*100</f>
        <v>17.868338557993731</v>
      </c>
    </row>
    <row r="44" spans="1:12">
      <c r="A44" s="1079" t="s">
        <v>243</v>
      </c>
      <c r="B44" s="1079"/>
      <c r="C44" s="1079"/>
      <c r="D44" s="1079"/>
      <c r="E44" s="1079"/>
      <c r="F44" s="1079"/>
      <c r="G44" s="679">
        <v>0</v>
      </c>
      <c r="H44" s="680">
        <f>'спрос сумма'!H43/'спрос сумма'!H$46*100</f>
        <v>45.487364620938628</v>
      </c>
      <c r="I44" s="680">
        <f>'спрос сумма'!I43/'спрос сумма'!I$46*100</f>
        <v>47.297297297297305</v>
      </c>
      <c r="J44" s="680">
        <f>'спрос сумма'!J43/'спрос сумма'!J$46*100</f>
        <v>39.273927392739274</v>
      </c>
      <c r="K44" s="680">
        <f>'спрос сумма'!K43/'спрос сумма'!K$46*100</f>
        <v>34.796238244514107</v>
      </c>
      <c r="L44" s="680">
        <f>'спрос сумма'!L43/'спрос сумма'!L$46*100</f>
        <v>30.094043887147336</v>
      </c>
    </row>
    <row r="45" spans="1:12">
      <c r="A45" s="1079" t="s">
        <v>244</v>
      </c>
      <c r="B45" s="1079"/>
      <c r="C45" s="1079"/>
      <c r="D45" s="1079"/>
      <c r="E45" s="1079"/>
      <c r="F45" s="1079"/>
      <c r="G45" s="679">
        <v>-1</v>
      </c>
      <c r="H45" s="680">
        <f>'спрос сумма'!H44/'спрос сумма'!H$46*100</f>
        <v>30.324909747292416</v>
      </c>
      <c r="I45" s="680">
        <f>'спрос сумма'!I44/'спрос сумма'!I$46*100</f>
        <v>29.729729729729737</v>
      </c>
      <c r="J45" s="680">
        <f>'спрос сумма'!J44/'спрос сумма'!J$46*100</f>
        <v>45.544554455445549</v>
      </c>
      <c r="K45" s="680">
        <f>'спрос сумма'!K44/'спрос сумма'!K$46*100</f>
        <v>56.112852664576806</v>
      </c>
      <c r="L45" s="680">
        <f>'спрос сумма'!L44/'спрос сумма'!L$46*100</f>
        <v>21.630094043887148</v>
      </c>
    </row>
    <row r="46" spans="1:12">
      <c r="A46" s="1079" t="s">
        <v>67</v>
      </c>
      <c r="B46" s="1079"/>
      <c r="C46" s="1079"/>
      <c r="D46" s="1079"/>
      <c r="E46" s="1079"/>
      <c r="F46" s="1079"/>
      <c r="G46" s="679">
        <v>-2</v>
      </c>
      <c r="H46" s="680">
        <f>'спрос сумма'!H45/'спрос сумма'!H$46*100</f>
        <v>0.72202166064981943</v>
      </c>
      <c r="I46" s="680">
        <f>'спрос сумма'!I45/'спрос сумма'!I$46*100</f>
        <v>0</v>
      </c>
      <c r="J46" s="680">
        <f>'спрос сумма'!J45/'спрос сумма'!J$46*100</f>
        <v>1.3201320132013201</v>
      </c>
      <c r="K46" s="680">
        <f>'спрос сумма'!K45/'спрос сумма'!K$46*100</f>
        <v>1.880877742946709</v>
      </c>
      <c r="L46" s="680">
        <f>'спрос сумма'!L45/'спрос сумма'!L$46*100</f>
        <v>30.407523510971789</v>
      </c>
    </row>
    <row r="47" spans="1:12" s="355" customFormat="1">
      <c r="A47" s="691" t="s">
        <v>661</v>
      </c>
      <c r="B47" s="692"/>
      <c r="C47" s="692"/>
      <c r="D47" s="692"/>
      <c r="E47" s="692"/>
      <c r="F47" s="692"/>
      <c r="G47" s="693"/>
      <c r="H47" s="694">
        <f>H43+(H44+H46)/2</f>
        <v>46.570397111913351</v>
      </c>
      <c r="I47" s="694">
        <f>I43+(I44+I46)/2</f>
        <v>46.621621621621628</v>
      </c>
      <c r="J47" s="694">
        <f>J43+(J44+J46)/2</f>
        <v>34.158415841584159</v>
      </c>
      <c r="K47" s="694">
        <f>K43+(K44+K46)/2</f>
        <v>25.548589341692793</v>
      </c>
      <c r="L47" s="694">
        <f>L43+(L44+L46)/2</f>
        <v>48.119122257053291</v>
      </c>
    </row>
    <row r="48" spans="1:12">
      <c r="A48" s="665" t="s">
        <v>543</v>
      </c>
      <c r="B48" s="666"/>
      <c r="C48" s="666"/>
      <c r="D48" s="666"/>
      <c r="E48" s="666"/>
      <c r="F48" s="666"/>
      <c r="G48" s="666"/>
      <c r="H48" s="666"/>
      <c r="I48" s="666"/>
      <c r="J48" s="666"/>
      <c r="K48" s="666"/>
      <c r="L48" s="667"/>
    </row>
    <row r="49" spans="1:12">
      <c r="A49" s="1079" t="s">
        <v>209</v>
      </c>
      <c r="B49" s="1079"/>
      <c r="C49" s="1079"/>
      <c r="D49" s="1079"/>
      <c r="E49" s="1079"/>
      <c r="F49" s="1079"/>
      <c r="G49" s="679">
        <v>1</v>
      </c>
      <c r="H49" s="680">
        <f>'спрос сумма'!H48/'спрос сумма'!H$52*100</f>
        <v>25</v>
      </c>
      <c r="I49" s="680">
        <f>'спрос сумма'!I48/'спрос сумма'!I$52*100</f>
        <v>23.684210526315791</v>
      </c>
      <c r="J49" s="680">
        <f>'спрос сумма'!J48/'спрос сумма'!J$52*100</f>
        <v>5.2631578947368425</v>
      </c>
      <c r="K49" s="680">
        <f>'спрос сумма'!K48/'спрос сумма'!K$52*100</f>
        <v>10</v>
      </c>
      <c r="L49" s="680">
        <f>'спрос сумма'!L48/'спрос сумма'!L$52*100</f>
        <v>15</v>
      </c>
    </row>
    <row r="50" spans="1:12">
      <c r="A50" s="1079" t="s">
        <v>243</v>
      </c>
      <c r="B50" s="1079"/>
      <c r="C50" s="1079"/>
      <c r="D50" s="1079"/>
      <c r="E50" s="1079"/>
      <c r="F50" s="1079"/>
      <c r="G50" s="679">
        <v>0</v>
      </c>
      <c r="H50" s="680">
        <f>'спрос сумма'!H49/'спрос сумма'!H$52*100</f>
        <v>58.333333333333336</v>
      </c>
      <c r="I50" s="680">
        <f>'спрос сумма'!I49/'спрос сумма'!I$52*100</f>
        <v>57.894736842105267</v>
      </c>
      <c r="J50" s="680">
        <f>'спрос сумма'!J49/'спрос сумма'!J$52*100</f>
        <v>63.15789473684211</v>
      </c>
      <c r="K50" s="680">
        <f>'спрос сумма'!K49/'спрос сумма'!K$52*100</f>
        <v>35</v>
      </c>
      <c r="L50" s="680">
        <f>'спрос сумма'!L49/'спрос сумма'!L$52*100</f>
        <v>30</v>
      </c>
    </row>
    <row r="51" spans="1:12">
      <c r="A51" s="1079" t="s">
        <v>244</v>
      </c>
      <c r="B51" s="1079"/>
      <c r="C51" s="1079"/>
      <c r="D51" s="1079"/>
      <c r="E51" s="1079"/>
      <c r="F51" s="1079"/>
      <c r="G51" s="679">
        <v>-1</v>
      </c>
      <c r="H51" s="680">
        <f>'спрос сумма'!H50/'спрос сумма'!H$52*100</f>
        <v>16.666666666666668</v>
      </c>
      <c r="I51" s="680">
        <f>'спрос сумма'!I50/'спрос сумма'!I$52*100</f>
        <v>18.421052631578949</v>
      </c>
      <c r="J51" s="680">
        <f>'спрос сумма'!J50/'спрос сумма'!J$52*100</f>
        <v>31.578947368421055</v>
      </c>
      <c r="K51" s="680">
        <f>'спрос сумма'!K50/'спрос сумма'!K$52*100</f>
        <v>55.000000000000007</v>
      </c>
      <c r="L51" s="680">
        <f>'спрос сумма'!L50/'спрос сумма'!L$52*100</f>
        <v>7.5</v>
      </c>
    </row>
    <row r="52" spans="1:12">
      <c r="A52" s="1079" t="s">
        <v>67</v>
      </c>
      <c r="B52" s="1079"/>
      <c r="C52" s="1079"/>
      <c r="D52" s="1079"/>
      <c r="E52" s="1079"/>
      <c r="F52" s="1079"/>
      <c r="G52" s="679">
        <v>-2</v>
      </c>
      <c r="H52" s="680">
        <f>'спрос сумма'!H51/'спрос сумма'!H$52*100</f>
        <v>0</v>
      </c>
      <c r="I52" s="680">
        <f>'спрос сумма'!I51/'спрос сумма'!I$52*100</f>
        <v>0</v>
      </c>
      <c r="J52" s="680">
        <f>'спрос сумма'!J51/'спрос сумма'!J$52*100</f>
        <v>0</v>
      </c>
      <c r="K52" s="680">
        <f>'спрос сумма'!K51/'спрос сумма'!K$52*100</f>
        <v>0</v>
      </c>
      <c r="L52" s="680">
        <f>'спрос сумма'!L51/'спрос сумма'!L$52*100</f>
        <v>47.5</v>
      </c>
    </row>
    <row r="53" spans="1:12" s="355" customFormat="1">
      <c r="A53" s="691" t="s">
        <v>661</v>
      </c>
      <c r="B53" s="692"/>
      <c r="C53" s="692"/>
      <c r="D53" s="692"/>
      <c r="E53" s="692"/>
      <c r="F53" s="692"/>
      <c r="G53" s="693"/>
      <c r="H53" s="694">
        <f>H49+(H50+H52)/2</f>
        <v>54.166666666666671</v>
      </c>
      <c r="I53" s="694">
        <f>I49+(I50+I52)/2</f>
        <v>52.631578947368425</v>
      </c>
      <c r="J53" s="694">
        <f>J49+(J50+J52)/2</f>
        <v>36.842105263157897</v>
      </c>
      <c r="K53" s="694">
        <f>K49+(K50+K52)/2</f>
        <v>27.5</v>
      </c>
      <c r="L53" s="694">
        <f>L49+(L50+L52)/2</f>
        <v>53.75</v>
      </c>
    </row>
    <row r="54" spans="1:12">
      <c r="A54" s="665" t="s">
        <v>544</v>
      </c>
      <c r="B54" s="666"/>
      <c r="C54" s="666"/>
      <c r="D54" s="666"/>
      <c r="E54" s="666"/>
      <c r="F54" s="666"/>
      <c r="G54" s="666"/>
      <c r="H54" s="666"/>
      <c r="I54" s="666"/>
      <c r="J54" s="666"/>
      <c r="K54" s="666"/>
      <c r="L54" s="667"/>
    </row>
    <row r="55" spans="1:12">
      <c r="A55" s="1079" t="s">
        <v>209</v>
      </c>
      <c r="B55" s="1079"/>
      <c r="C55" s="1079"/>
      <c r="D55" s="1079"/>
      <c r="E55" s="1079"/>
      <c r="F55" s="1079"/>
      <c r="G55" s="679">
        <v>1</v>
      </c>
      <c r="H55" s="680">
        <f>'спрос сумма'!H54/'спрос сумма'!$H$58*100</f>
        <v>31.506849315068493</v>
      </c>
      <c r="I55" s="680">
        <f>'спрос сумма'!I54/'спрос сумма'!$H$58*100</f>
        <v>28.530570528988015</v>
      </c>
      <c r="J55" s="680">
        <f>'спрос сумма'!J54/'спрос сумма'!$H$58*100</f>
        <v>15.160199461225426</v>
      </c>
      <c r="K55" s="680">
        <f>'спрос сумма'!K54/'спрос сумма'!$H$58*100</f>
        <v>13.463682701497289</v>
      </c>
      <c r="L55" s="680">
        <f>'спрос сумма'!L54/'спрос сумма'!$H$58*100</f>
        <v>16.669321439949027</v>
      </c>
    </row>
    <row r="56" spans="1:12">
      <c r="A56" s="1079" t="s">
        <v>243</v>
      </c>
      <c r="B56" s="1079"/>
      <c r="C56" s="1079"/>
      <c r="D56" s="1079"/>
      <c r="E56" s="1079"/>
      <c r="F56" s="1079"/>
      <c r="G56" s="679">
        <v>0</v>
      </c>
      <c r="H56" s="680">
        <f>'спрос сумма'!H55/'спрос сумма'!$H$58*100</f>
        <v>55.479452054794521</v>
      </c>
      <c r="I56" s="680">
        <f>'спрос сумма'!I55/'спрос сумма'!$H$58*100</f>
        <v>57.06114105797603</v>
      </c>
      <c r="J56" s="680">
        <f>'спрос сумма'!J55/'спрос сумма'!$H$58*100</f>
        <v>53.390267667793893</v>
      </c>
      <c r="K56" s="680">
        <f>'спрос сумма'!K55/'спрос сумма'!$H$58*100</f>
        <v>46.161197833705003</v>
      </c>
      <c r="L56" s="680">
        <f>'спрос сумма'!L55/'спрос сумма'!$H$58*100</f>
        <v>43.596686842943612</v>
      </c>
    </row>
    <row r="57" spans="1:12">
      <c r="A57" s="1079" t="s">
        <v>244</v>
      </c>
      <c r="B57" s="1079"/>
      <c r="C57" s="1079"/>
      <c r="D57" s="1079"/>
      <c r="E57" s="1079"/>
      <c r="F57" s="1079"/>
      <c r="G57" s="679">
        <v>-1</v>
      </c>
      <c r="H57" s="680">
        <f>'спрос сумма'!H56/'спрос сумма'!$H$58*100</f>
        <v>13.013698630136986</v>
      </c>
      <c r="I57" s="680">
        <f>'спрос сумма'!I56/'спрос сумма'!$H$58*100</f>
        <v>13.933534444389494</v>
      </c>
      <c r="J57" s="680">
        <f>'спрос сумма'!J56/'спрос сумма'!$H$58*100</f>
        <v>28.342981601421446</v>
      </c>
      <c r="K57" s="680">
        <f>'спрос сумма'!K56/'спрос сумма'!$H$58*100</f>
        <v>37.18540936604014</v>
      </c>
      <c r="L57" s="680">
        <f>'спрос сумма'!L56/'спрос сумма'!$H$58*100</f>
        <v>14.104810449187639</v>
      </c>
    </row>
    <row r="58" spans="1:12">
      <c r="A58" s="1079" t="s">
        <v>67</v>
      </c>
      <c r="B58" s="1079"/>
      <c r="C58" s="1079"/>
      <c r="D58" s="1079"/>
      <c r="E58" s="1079"/>
      <c r="F58" s="1079"/>
      <c r="G58" s="679">
        <v>-2</v>
      </c>
      <c r="H58" s="680">
        <f>'спрос сумма'!H57/'спрос сумма'!$H$58*100</f>
        <v>0</v>
      </c>
      <c r="I58" s="680">
        <f>'спрос сумма'!I57/'спрос сумма'!$H$58*100</f>
        <v>0</v>
      </c>
      <c r="J58" s="680">
        <f>'спрос сумма'!J57/'спрос сумма'!$H$58*100</f>
        <v>0.65913910700980105</v>
      </c>
      <c r="K58" s="680">
        <f>'спрос сумма'!K57/'спрос сумма'!$H$58*100</f>
        <v>1.2822554953806944</v>
      </c>
      <c r="L58" s="680">
        <f>'спрос сумма'!L57/'спрос сумма'!$H$58*100</f>
        <v>23.721726664542846</v>
      </c>
    </row>
    <row r="59" spans="1:12" s="355" customFormat="1">
      <c r="A59" s="691" t="s">
        <v>661</v>
      </c>
      <c r="B59" s="692"/>
      <c r="C59" s="692"/>
      <c r="D59" s="692"/>
      <c r="E59" s="692"/>
      <c r="F59" s="692"/>
      <c r="G59" s="693"/>
      <c r="H59" s="694">
        <f>H55+(H56+H58)/2</f>
        <v>59.246575342465754</v>
      </c>
      <c r="I59" s="694">
        <f>I55+(I56+I58)/2</f>
        <v>57.06114105797603</v>
      </c>
      <c r="J59" s="694">
        <f>J55+(J56+J58)/2</f>
        <v>42.184902848627274</v>
      </c>
      <c r="K59" s="694">
        <f>K55+(K56+K58)/2</f>
        <v>37.18540936604014</v>
      </c>
      <c r="L59" s="694">
        <f>L55+(L56+L58)/2</f>
        <v>50.32852819369225</v>
      </c>
    </row>
    <row r="60" spans="1:12">
      <c r="A60" s="665" t="s">
        <v>545</v>
      </c>
      <c r="B60" s="666"/>
      <c r="C60" s="666"/>
      <c r="D60" s="666"/>
      <c r="E60" s="666"/>
      <c r="F60" s="666"/>
      <c r="G60" s="666"/>
      <c r="H60" s="666"/>
      <c r="I60" s="666"/>
      <c r="J60" s="666"/>
      <c r="K60" s="666"/>
      <c r="L60" s="667"/>
    </row>
    <row r="61" spans="1:12">
      <c r="A61" s="1079" t="s">
        <v>209</v>
      </c>
      <c r="B61" s="1079"/>
      <c r="C61" s="1079"/>
      <c r="D61" s="1079"/>
      <c r="E61" s="1079"/>
      <c r="F61" s="1079"/>
      <c r="G61" s="679">
        <v>1</v>
      </c>
      <c r="H61" s="680">
        <f>'спрос сумма'!H60/'спрос сумма'!H$64*100</f>
        <v>25</v>
      </c>
      <c r="I61" s="680">
        <f>'спрос сумма'!I60/'спрос сумма'!I$64*100</f>
        <v>19.205298013245034</v>
      </c>
      <c r="J61" s="680">
        <f>'спрос сумма'!J60/'спрос сумма'!J$64*100</f>
        <v>16.891891891891891</v>
      </c>
      <c r="K61" s="680">
        <f>'спрос сумма'!K60/'спрос сумма'!K$64*100</f>
        <v>8.3333333333333321</v>
      </c>
      <c r="L61" s="680">
        <f>'спрос сумма'!L60/'спрос сумма'!L$64*100</f>
        <v>10.897435897435898</v>
      </c>
    </row>
    <row r="62" spans="1:12">
      <c r="A62" s="1079" t="s">
        <v>243</v>
      </c>
      <c r="B62" s="1079"/>
      <c r="C62" s="1079"/>
      <c r="D62" s="1079"/>
      <c r="E62" s="1079"/>
      <c r="F62" s="1079"/>
      <c r="G62" s="679">
        <v>0</v>
      </c>
      <c r="H62" s="680">
        <f>'спрос сумма'!H61/'спрос сумма'!H$64*100</f>
        <v>60.294117647058833</v>
      </c>
      <c r="I62" s="680">
        <f>'спрос сумма'!I61/'спрос сумма'!I$64*100</f>
        <v>61.589403973509924</v>
      </c>
      <c r="J62" s="680">
        <f>'спрос сумма'!J61/'спрос сумма'!J$64*100</f>
        <v>56.081081081081088</v>
      </c>
      <c r="K62" s="680">
        <f>'спрос сумма'!K61/'спрос сумма'!K$64*100</f>
        <v>51.282051282051292</v>
      </c>
      <c r="L62" s="680">
        <f>'спрос сумма'!L61/'спрос сумма'!L$64*100</f>
        <v>39.102564102564102</v>
      </c>
    </row>
    <row r="63" spans="1:12">
      <c r="A63" s="1079" t="s">
        <v>244</v>
      </c>
      <c r="B63" s="1079"/>
      <c r="C63" s="1079"/>
      <c r="D63" s="1079"/>
      <c r="E63" s="1079"/>
      <c r="F63" s="1079"/>
      <c r="G63" s="679">
        <v>-1</v>
      </c>
      <c r="H63" s="680">
        <f>'спрос сумма'!H62/'спрос сумма'!H$64*100</f>
        <v>14.705882352941174</v>
      </c>
      <c r="I63" s="680">
        <f>'спрос сумма'!I62/'спрос сумма'!I$64*100</f>
        <v>17.880794701986755</v>
      </c>
      <c r="J63" s="680">
        <f>'спрос сумма'!J62/'спрос сумма'!J$64*100</f>
        <v>25.675675675675674</v>
      </c>
      <c r="K63" s="680">
        <f>'спрос сумма'!K62/'спрос сумма'!K$64*100</f>
        <v>40.38461538461538</v>
      </c>
      <c r="L63" s="680">
        <f>'спрос сумма'!L62/'спрос сумма'!L$64*100</f>
        <v>20.512820512820511</v>
      </c>
    </row>
    <row r="64" spans="1:12">
      <c r="A64" s="1079" t="s">
        <v>67</v>
      </c>
      <c r="B64" s="1079"/>
      <c r="C64" s="1079"/>
      <c r="D64" s="1079"/>
      <c r="E64" s="1079"/>
      <c r="F64" s="1079"/>
      <c r="G64" s="679">
        <v>-2</v>
      </c>
      <c r="H64" s="680">
        <f>'спрос сумма'!H63/'спрос сумма'!H$64*100</f>
        <v>0</v>
      </c>
      <c r="I64" s="680">
        <f>'спрос сумма'!I63/'спрос сумма'!I$64*100</f>
        <v>1.3245033112582782</v>
      </c>
      <c r="J64" s="680">
        <f>'спрос сумма'!J63/'спрос сумма'!J$64*100</f>
        <v>1.3513513513513513</v>
      </c>
      <c r="K64" s="680">
        <f>'спрос сумма'!K63/'спрос сумма'!K$64*100</f>
        <v>0</v>
      </c>
      <c r="L64" s="680">
        <f>'спрос сумма'!L63/'спрос сумма'!L$64*100</f>
        <v>29.487179487179489</v>
      </c>
    </row>
    <row r="65" spans="1:12" s="355" customFormat="1">
      <c r="A65" s="691" t="s">
        <v>661</v>
      </c>
      <c r="B65" s="692"/>
      <c r="C65" s="692"/>
      <c r="D65" s="692"/>
      <c r="E65" s="692"/>
      <c r="F65" s="692"/>
      <c r="G65" s="693"/>
      <c r="H65" s="694">
        <f>H61+(H62+H64)/2</f>
        <v>55.14705882352942</v>
      </c>
      <c r="I65" s="694">
        <f>I61+(I62+I64)/2</f>
        <v>50.662251655629134</v>
      </c>
      <c r="J65" s="694">
        <f>J61+(J62+J64)/2</f>
        <v>45.608108108108112</v>
      </c>
      <c r="K65" s="694">
        <f>K61+(K62+K64)/2</f>
        <v>33.974358974358978</v>
      </c>
      <c r="L65" s="694">
        <f>L61+(L62+L64)/2</f>
        <v>45.192307692307693</v>
      </c>
    </row>
    <row r="66" spans="1:12">
      <c r="A66" s="665" t="s">
        <v>582</v>
      </c>
      <c r="B66" s="666"/>
      <c r="C66" s="666"/>
      <c r="D66" s="666"/>
      <c r="E66" s="666"/>
      <c r="F66" s="666"/>
      <c r="G66" s="666"/>
      <c r="H66" s="666"/>
      <c r="I66" s="666"/>
      <c r="J66" s="666"/>
      <c r="K66" s="666"/>
      <c r="L66" s="667"/>
    </row>
    <row r="67" spans="1:12">
      <c r="A67" s="1079" t="s">
        <v>209</v>
      </c>
      <c r="B67" s="1079"/>
      <c r="C67" s="1079"/>
      <c r="D67" s="1079"/>
      <c r="E67" s="1079"/>
      <c r="F67" s="1079"/>
      <c r="G67" s="679">
        <v>1</v>
      </c>
      <c r="H67" s="680">
        <f>'спрос сумма'!H66/'спрос сумма'!H$70*100</f>
        <v>0</v>
      </c>
      <c r="I67" s="680">
        <f>'спрос сумма'!I66/'спрос сумма'!I$70*100</f>
        <v>33.333333333333336</v>
      </c>
      <c r="J67" s="680">
        <f>'спрос сумма'!J66/'спрос сумма'!J$70*100</f>
        <v>0</v>
      </c>
      <c r="K67" s="680">
        <f>'спрос сумма'!K66/'спрос сумма'!K$70*100</f>
        <v>0</v>
      </c>
      <c r="L67" s="680">
        <f>'спрос сумма'!L66/'спрос сумма'!L$70*100</f>
        <v>0</v>
      </c>
    </row>
    <row r="68" spans="1:12">
      <c r="A68" s="1079" t="s">
        <v>243</v>
      </c>
      <c r="B68" s="1079"/>
      <c r="C68" s="1079"/>
      <c r="D68" s="1079"/>
      <c r="E68" s="1079"/>
      <c r="F68" s="1079"/>
      <c r="G68" s="679">
        <v>0</v>
      </c>
      <c r="H68" s="680">
        <f>'спрос сумма'!H67/'спрос сумма'!H$70*100</f>
        <v>100</v>
      </c>
      <c r="I68" s="680">
        <f>'спрос сумма'!I67/'спрос сумма'!I$70*100</f>
        <v>66.666666666666671</v>
      </c>
      <c r="J68" s="680">
        <f>'спрос сумма'!J67/'спрос сумма'!J$70*100</f>
        <v>75</v>
      </c>
      <c r="K68" s="680">
        <f>'спрос сумма'!K67/'спрос сумма'!K$70*100</f>
        <v>50</v>
      </c>
      <c r="L68" s="680">
        <f>'спрос сумма'!L67/'спрос сумма'!L$70*100</f>
        <v>50</v>
      </c>
    </row>
    <row r="69" spans="1:12">
      <c r="A69" s="1079" t="s">
        <v>244</v>
      </c>
      <c r="B69" s="1079"/>
      <c r="C69" s="1079"/>
      <c r="D69" s="1079"/>
      <c r="E69" s="1079"/>
      <c r="F69" s="1079"/>
      <c r="G69" s="679">
        <v>-1</v>
      </c>
      <c r="H69" s="680">
        <f>'спрос сумма'!H68/'спрос сумма'!H$70*100</f>
        <v>0</v>
      </c>
      <c r="I69" s="680">
        <f>'спрос сумма'!I68/'спрос сумма'!I$70*100</f>
        <v>0</v>
      </c>
      <c r="J69" s="680">
        <f>'спрос сумма'!J68/'спрос сумма'!J$70*100</f>
        <v>25</v>
      </c>
      <c r="K69" s="680">
        <f>'спрос сумма'!K68/'спрос сумма'!K$70*100</f>
        <v>50</v>
      </c>
      <c r="L69" s="680">
        <f>'спрос сумма'!L68/'спрос сумма'!L$70*100</f>
        <v>0</v>
      </c>
    </row>
    <row r="70" spans="1:12">
      <c r="A70" s="1079" t="s">
        <v>67</v>
      </c>
      <c r="B70" s="1079"/>
      <c r="C70" s="1079"/>
      <c r="D70" s="1079"/>
      <c r="E70" s="1079"/>
      <c r="F70" s="1079"/>
      <c r="G70" s="679">
        <v>-2</v>
      </c>
      <c r="H70" s="680">
        <f>'спрос сумма'!H69/'спрос сумма'!H$70*100</f>
        <v>0</v>
      </c>
      <c r="I70" s="680">
        <f>'спрос сумма'!I69/'спрос сумма'!I$70*100</f>
        <v>0</v>
      </c>
      <c r="J70" s="680">
        <f>'спрос сумма'!J69/'спрос сумма'!J$70*100</f>
        <v>0</v>
      </c>
      <c r="K70" s="680">
        <f>'спрос сумма'!K69/'спрос сумма'!K$70*100</f>
        <v>0</v>
      </c>
      <c r="L70" s="680">
        <f>'спрос сумма'!L69/'спрос сумма'!L$70*100</f>
        <v>50</v>
      </c>
    </row>
    <row r="71" spans="1:12" s="355" customFormat="1">
      <c r="A71" s="691" t="s">
        <v>661</v>
      </c>
      <c r="B71" s="692"/>
      <c r="C71" s="692"/>
      <c r="D71" s="692"/>
      <c r="E71" s="692"/>
      <c r="F71" s="692"/>
      <c r="G71" s="693"/>
      <c r="H71" s="694">
        <f>H67+(H68+H70)/2</f>
        <v>50</v>
      </c>
      <c r="I71" s="694">
        <f>I67+(I68+I70)/2</f>
        <v>66.666666666666671</v>
      </c>
      <c r="J71" s="694">
        <f>J67+(J68+J70)/2</f>
        <v>37.5</v>
      </c>
      <c r="K71" s="694">
        <f>K67+(K68+K70)/2</f>
        <v>25</v>
      </c>
      <c r="L71" s="694">
        <f>L67+(L68+L70)/2</f>
        <v>50</v>
      </c>
    </row>
    <row r="72" spans="1:12">
      <c r="A72" s="665" t="s">
        <v>232</v>
      </c>
      <c r="B72" s="666"/>
      <c r="C72" s="666"/>
      <c r="D72" s="666"/>
      <c r="E72" s="666"/>
      <c r="F72" s="666"/>
      <c r="G72" s="666"/>
      <c r="H72" s="666"/>
      <c r="I72" s="666"/>
      <c r="J72" s="666"/>
      <c r="K72" s="666"/>
      <c r="L72" s="667"/>
    </row>
    <row r="73" spans="1:12">
      <c r="A73" s="1079" t="s">
        <v>209</v>
      </c>
      <c r="B73" s="1079"/>
      <c r="C73" s="1079"/>
      <c r="D73" s="1079"/>
      <c r="E73" s="1079"/>
      <c r="F73" s="1079"/>
      <c r="G73" s="679">
        <v>1</v>
      </c>
      <c r="H73" s="680">
        <f>'спрос сумма'!H72/'спрос сумма'!H$76*100</f>
        <v>25</v>
      </c>
      <c r="I73" s="680">
        <f>'спрос сумма'!I72/'спрос сумма'!I$76*100</f>
        <v>14.285714285714285</v>
      </c>
      <c r="J73" s="680">
        <f>'спрос сумма'!J72/'спрос сумма'!J$76*100</f>
        <v>20</v>
      </c>
      <c r="K73" s="680">
        <f>'спрос сумма'!K72/'спрос сумма'!K$76*100</f>
        <v>13.333333333333334</v>
      </c>
      <c r="L73" s="680">
        <f>'спрос сумма'!L72/'спрос сумма'!L$76*100</f>
        <v>13.333333333333334</v>
      </c>
    </row>
    <row r="74" spans="1:12">
      <c r="A74" s="1079" t="s">
        <v>243</v>
      </c>
      <c r="B74" s="1079"/>
      <c r="C74" s="1079"/>
      <c r="D74" s="1079"/>
      <c r="E74" s="1079"/>
      <c r="F74" s="1079"/>
      <c r="G74" s="679">
        <v>0</v>
      </c>
      <c r="H74" s="680">
        <f>'спрос сумма'!H73/'спрос сумма'!H$76*100</f>
        <v>75</v>
      </c>
      <c r="I74" s="680">
        <f>'спрос сумма'!I73/'спрос сумма'!I$76*100</f>
        <v>57.142857142857139</v>
      </c>
      <c r="J74" s="680">
        <f>'спрос сумма'!J73/'спрос сумма'!J$76*100</f>
        <v>40</v>
      </c>
      <c r="K74" s="680">
        <f>'спрос сумма'!K73/'спрос сумма'!K$76*100</f>
        <v>26.666666666666668</v>
      </c>
      <c r="L74" s="680">
        <f>'спрос сумма'!L73/'спрос сумма'!L$76*100</f>
        <v>46.666666666666664</v>
      </c>
    </row>
    <row r="75" spans="1:12">
      <c r="A75" s="1079" t="s">
        <v>244</v>
      </c>
      <c r="B75" s="1079"/>
      <c r="C75" s="1079"/>
      <c r="D75" s="1079"/>
      <c r="E75" s="1079"/>
      <c r="F75" s="1079"/>
      <c r="G75" s="679">
        <v>-1</v>
      </c>
      <c r="H75" s="680">
        <f>'спрос сумма'!H74/'спрос сумма'!H$76*100</f>
        <v>0</v>
      </c>
      <c r="I75" s="680">
        <f>'спрос сумма'!I74/'спрос сумма'!I$76*100</f>
        <v>28.571428571428569</v>
      </c>
      <c r="J75" s="680">
        <f>'спрос сумма'!J74/'спрос сумма'!J$76*100</f>
        <v>40</v>
      </c>
      <c r="K75" s="680">
        <f>'спрос сумма'!K74/'спрос сумма'!K$76*100</f>
        <v>60.000000000000007</v>
      </c>
      <c r="L75" s="680">
        <f>'спрос сумма'!L74/'спрос сумма'!L$76*100</f>
        <v>20</v>
      </c>
    </row>
    <row r="76" spans="1:12">
      <c r="A76" s="1079" t="s">
        <v>67</v>
      </c>
      <c r="B76" s="1079"/>
      <c r="C76" s="1079"/>
      <c r="D76" s="1079"/>
      <c r="E76" s="1079"/>
      <c r="F76" s="1079"/>
      <c r="G76" s="679">
        <v>-2</v>
      </c>
      <c r="H76" s="680">
        <f>'спрос сумма'!H75/'спрос сумма'!H$76*100</f>
        <v>0</v>
      </c>
      <c r="I76" s="680">
        <f>'спрос сумма'!I75/'спрос сумма'!I$76*100</f>
        <v>0</v>
      </c>
      <c r="J76" s="680">
        <f>'спрос сумма'!J75/'спрос сумма'!J$76*100</f>
        <v>0</v>
      </c>
      <c r="K76" s="680">
        <f>'спрос сумма'!K75/'спрос сумма'!K$76*100</f>
        <v>0</v>
      </c>
      <c r="L76" s="680">
        <f>'спрос сумма'!L75/'спрос сумма'!L$76*100</f>
        <v>20</v>
      </c>
    </row>
    <row r="77" spans="1:12" s="355" customFormat="1">
      <c r="A77" s="1260" t="s">
        <v>661</v>
      </c>
      <c r="B77" s="1261"/>
      <c r="C77" s="1261"/>
      <c r="D77" s="1261"/>
      <c r="E77" s="1261"/>
      <c r="F77" s="1262"/>
      <c r="G77" s="695"/>
      <c r="H77" s="694">
        <f>H73+(H74+H76)/2</f>
        <v>62.5</v>
      </c>
      <c r="I77" s="694">
        <f>I73+(I74+I76)/2</f>
        <v>42.857142857142854</v>
      </c>
      <c r="J77" s="694">
        <f>J73+(J74+J76)/2</f>
        <v>40</v>
      </c>
      <c r="K77" s="694">
        <f>K73+(K74+K76)/2</f>
        <v>26.666666666666668</v>
      </c>
      <c r="L77" s="694">
        <f>L73+(L74+L76)/2</f>
        <v>46.666666666666664</v>
      </c>
    </row>
    <row r="78" spans="1:12">
      <c r="A78" s="1080" t="s">
        <v>86</v>
      </c>
      <c r="B78" s="1081"/>
      <c r="C78" s="1081"/>
      <c r="D78" s="1081"/>
      <c r="E78" s="1081"/>
      <c r="F78" s="1082"/>
      <c r="G78" s="683"/>
      <c r="H78" s="696"/>
      <c r="I78" s="696"/>
      <c r="J78" s="696"/>
      <c r="K78" s="696"/>
      <c r="L78" s="683"/>
    </row>
    <row r="79" spans="1:12">
      <c r="A79" s="1078" t="s">
        <v>209</v>
      </c>
      <c r="B79" s="1078"/>
      <c r="C79" s="1078"/>
      <c r="D79" s="1078"/>
      <c r="E79" s="1078"/>
      <c r="F79" s="1078"/>
      <c r="G79" s="685">
        <v>1</v>
      </c>
      <c r="H79" s="686">
        <f>'спрос сумма'!H12+'спрос сумма'!H18+'спрос сумма'!H24+'спрос сумма'!H30+'спрос сумма'!H36+'спрос сумма'!H42+'спрос сумма'!H48+'спрос сумма'!H54+'спрос сумма'!H60+'спрос сумма'!H66+'спрос сумма'!H72</f>
        <v>27.329192546583844</v>
      </c>
      <c r="I79" s="686">
        <f>'спрос сумма'!I12+'спрос сумма'!I18+'спрос сумма'!I24+'спрос сумма'!I30+'спрос сумма'!I36+'спрос сумма'!I42+'спрос сумма'!I48+'спрос сумма'!I54+'спрос сумма'!I60+'спрос сумма'!I66+'спрос сумма'!I72</f>
        <v>25.571600481347776</v>
      </c>
      <c r="J79" s="686">
        <f>'спрос сумма'!J12+'спрос сумма'!J18+'спрос сумма'!J24+'спрос сумма'!J30+'спрос сумма'!J36+'спрос сумма'!J42+'спрос сумма'!J48+'спрос сумма'!J54+'спрос сумма'!J60+'спрос сумма'!J66+'спрос сумма'!J72</f>
        <v>16.796174536760311</v>
      </c>
      <c r="K79" s="686">
        <f>'спрос сумма'!K12+'спрос сумма'!K18+'спрос сумма'!K24+'спрос сумма'!K30+'спрос сумма'!K36+'спрос сумма'!K42+'спрос сумма'!K48+'спрос сумма'!K54+'спрос сумма'!K60+'спрос сумма'!K66+'спрос сумма'!K72</f>
        <v>10.465116279069768</v>
      </c>
      <c r="L79" s="686">
        <f>'спрос сумма'!L12+'спрос сумма'!L18+'спрос сумма'!L24+'спрос сумма'!L30+'спрос сумма'!L36+'спрос сумма'!L42+'спрос сумма'!L48+'спрос сумма'!L54+'спрос сумма'!L60+'спрос сумма'!L66+'спрос сумма'!L72</f>
        <v>18.372093023255811</v>
      </c>
    </row>
    <row r="80" spans="1:12">
      <c r="A80" s="1078" t="s">
        <v>243</v>
      </c>
      <c r="B80" s="1078"/>
      <c r="C80" s="1078"/>
      <c r="D80" s="1078"/>
      <c r="E80" s="1078"/>
      <c r="F80" s="1078"/>
      <c r="G80" s="685">
        <v>0</v>
      </c>
      <c r="H80" s="686">
        <f>'спрос сумма'!H13+'спрос сумма'!H19+'спрос сумма'!H25+'спрос сумма'!H31+'спрос сумма'!H37+'спрос сумма'!H43+'спрос сумма'!H49+'спрос сумма'!H55+'спрос сумма'!H61+'спрос сумма'!H67+'спрос сумма'!H73</f>
        <v>49.006211180124225</v>
      </c>
      <c r="I80" s="686">
        <f>'спрос сумма'!I13+'спрос сумма'!I19+'спрос сумма'!I25+'спрос сумма'!I31+'спрос сумма'!I37+'спрос сумма'!I43+'спрос сумма'!I49+'спрос сумма'!I55+'спрос сумма'!I61+'спрос сумма'!I67+'спрос сумма'!I73</f>
        <v>51.383874849578817</v>
      </c>
      <c r="J80" s="686">
        <f>'спрос сумма'!J13+'спрос сумма'!J19+'спрос сумма'!J25+'спрос сумма'!J31+'спрос сумма'!J37+'спрос сумма'!J43+'спрос сумма'!J49+'спрос сумма'!J55+'спрос сумма'!J61+'спрос сумма'!J67+'спрос сумма'!J73</f>
        <v>45.008965929468019</v>
      </c>
      <c r="K80" s="686">
        <f>'спрос сумма'!K13+'спрос сумма'!K19+'спрос сумма'!K25+'спрос сумма'!K31+'спрос сумма'!K37+'спрос сумма'!K43+'спрос сумма'!K49+'спрос сумма'!K55+'спрос сумма'!K61+'спрос сумма'!K67+'спрос сумма'!K73</f>
        <v>41.686046511627914</v>
      </c>
      <c r="L80" s="686">
        <f>'спрос сумма'!L13+'спрос сумма'!L19+'спрос сумма'!L25+'спрос сумма'!L31+'спрос сумма'!L37+'спрос сумма'!L43+'спрос сумма'!L49+'спрос сумма'!L55+'спрос сумма'!L61+'спрос сумма'!L67+'спрос сумма'!L73</f>
        <v>35.465116279069768</v>
      </c>
    </row>
    <row r="81" spans="1:12">
      <c r="A81" s="1078" t="s">
        <v>244</v>
      </c>
      <c r="B81" s="1078"/>
      <c r="C81" s="1078"/>
      <c r="D81" s="1078"/>
      <c r="E81" s="1078"/>
      <c r="F81" s="1078"/>
      <c r="G81" s="685">
        <v>-1</v>
      </c>
      <c r="H81" s="686">
        <f>'спрос сумма'!H14+'спрос сумма'!H20+'спрос сумма'!H26+'спрос сумма'!H32+'спрос сумма'!H38+'спрос сумма'!H44+'спрос сумма'!H50+'спрос сумма'!H56+'спрос сумма'!H62+'спрос сумма'!H68+'спрос сумма'!H74</f>
        <v>23.16770186335404</v>
      </c>
      <c r="I81" s="686">
        <f>'спрос сумма'!I14+'спрос сумма'!I20+'спрос сумма'!I26+'спрос сумма'!I32+'спрос сумма'!I38+'спрос сумма'!I44+'спрос сумма'!I50+'спрос сумма'!I56+'спрос сумма'!I62+'спрос сумма'!I68+'спрос сумма'!I74</f>
        <v>22.442839951865224</v>
      </c>
      <c r="J81" s="686">
        <f>'спрос сумма'!J14+'спрос сумма'!J20+'спрос сумма'!J26+'спрос сумма'!J32+'спрос сумма'!J38+'спрос сумма'!J44+'спрос сумма'!J50+'спрос сумма'!J56+'спрос сумма'!J62+'спрос сумма'!J68+'спрос сумма'!J74</f>
        <v>37.238493723849373</v>
      </c>
      <c r="K81" s="686">
        <f>'спрос сумма'!K14+'спрос сумма'!K20+'спрос сумма'!K26+'спрос сумма'!K32+'спрос сумма'!K38+'спрос сумма'!K44+'спрос сумма'!K50+'спрос сумма'!K56+'спрос сумма'!K62+'спрос сумма'!K68+'спрос сумма'!K74</f>
        <v>46.627906976744192</v>
      </c>
      <c r="L81" s="686">
        <f>'спрос сумма'!L14+'спрос сумма'!L20+'спрос сумма'!L26+'спрос сумма'!L32+'спрос сумма'!L38+'спрос сумма'!L44+'спрос сумма'!L50+'спрос сумма'!L56+'спрос сумма'!L62+'спрос сумма'!L68+'спрос сумма'!L74</f>
        <v>18.895348837209301</v>
      </c>
    </row>
    <row r="82" spans="1:12">
      <c r="A82" s="1078" t="s">
        <v>67</v>
      </c>
      <c r="B82" s="1078"/>
      <c r="C82" s="1078"/>
      <c r="D82" s="1078"/>
      <c r="E82" s="1078"/>
      <c r="F82" s="1078"/>
      <c r="G82" s="685">
        <v>-2</v>
      </c>
      <c r="H82" s="686">
        <f>'спрос сумма'!H15+'спрос сумма'!H21+'спрос сумма'!H27+'спрос сумма'!H33+'спрос сумма'!H39+'спрос сумма'!H45+'спрос сумма'!H51+'спрос сумма'!H57+'спрос сумма'!H63+'спрос сумма'!H69+'спрос сумма'!H75</f>
        <v>0.49689440993788819</v>
      </c>
      <c r="I82" s="686">
        <f>'спрос сумма'!I15+'спрос сумма'!I21+'спрос сумма'!I27+'спрос сумма'!I33+'спрос сумма'!I39+'спрос сумма'!I45+'спрос сумма'!I51+'спрос сумма'!I57+'спрос сумма'!I63+'спрос сумма'!I69+'спрос сумма'!I75</f>
        <v>0.60168471720818284</v>
      </c>
      <c r="J82" s="686">
        <f>'спрос сумма'!J15+'спрос сумма'!J21+'спрос сумма'!J27+'спрос сумма'!J33+'спрос сумма'!J39+'спрос сумма'!J45+'спрос сумма'!J51+'спрос сумма'!J57+'спрос сумма'!J63+'спрос сумма'!J69+'спрос сумма'!J75</f>
        <v>0.95636580992229525</v>
      </c>
      <c r="K82" s="686">
        <f>'спрос сумма'!K15+'спрос сумма'!K21+'спрос сумма'!K27+'спрос сумма'!K33+'спрос сумма'!K39+'спрос сумма'!K45+'спрос сумма'!K51+'спрос сумма'!K57+'спрос сумма'!K63+'спрос сумма'!K69+'спрос сумма'!K75</f>
        <v>1.2209302325581395</v>
      </c>
      <c r="L82" s="686">
        <f>'спрос сумма'!L15+'спрос сумма'!L21+'спрос сумма'!L27+'спрос сумма'!L33+'спрос сумма'!L39+'спрос сумма'!L45+'спрос сумма'!L51+'спрос сумма'!L57+'спрос сумма'!L63+'спрос сумма'!L69+'спрос сумма'!L75</f>
        <v>27.267441860465116</v>
      </c>
    </row>
    <row r="83" spans="1:12">
      <c r="A83" s="1077" t="s">
        <v>87</v>
      </c>
      <c r="B83" s="1077"/>
      <c r="C83" s="1077"/>
      <c r="D83" s="1077"/>
      <c r="E83" s="1077"/>
      <c r="F83" s="1077"/>
      <c r="G83" s="687"/>
      <c r="H83" s="697"/>
      <c r="I83" s="697"/>
      <c r="J83" s="697"/>
      <c r="K83" s="697"/>
      <c r="L83" s="698"/>
    </row>
    <row r="84" spans="1:12">
      <c r="A84" s="1077"/>
      <c r="B84" s="1077"/>
      <c r="C84" s="1077"/>
      <c r="D84" s="1077"/>
      <c r="E84" s="1077"/>
      <c r="F84" s="1077"/>
      <c r="G84" s="685"/>
      <c r="H84" s="685">
        <f>SUM(H79:H82)</f>
        <v>100</v>
      </c>
      <c r="I84" s="685">
        <f>SUM(I79:I82)</f>
        <v>100</v>
      </c>
      <c r="J84" s="685">
        <f>SUM(J79:J82)</f>
        <v>100</v>
      </c>
      <c r="K84" s="685">
        <f>SUM(K79:K82)</f>
        <v>100.00000000000003</v>
      </c>
      <c r="L84" s="685">
        <f>SUM(L79:L82)</f>
        <v>99.999999999999986</v>
      </c>
    </row>
  </sheetData>
  <mergeCells count="59">
    <mergeCell ref="C2:K2"/>
    <mergeCell ref="A4:F5"/>
    <mergeCell ref="G4:G5"/>
    <mergeCell ref="A7:F7"/>
    <mergeCell ref="A14:F14"/>
    <mergeCell ref="A15:F15"/>
    <mergeCell ref="A16:F16"/>
    <mergeCell ref="A19:F19"/>
    <mergeCell ref="A8:F8"/>
    <mergeCell ref="A9:F9"/>
    <mergeCell ref="A10:F10"/>
    <mergeCell ref="A13:F13"/>
    <mergeCell ref="A26:F26"/>
    <mergeCell ref="A27:F27"/>
    <mergeCell ref="A28:F28"/>
    <mergeCell ref="A31:F31"/>
    <mergeCell ref="A20:F20"/>
    <mergeCell ref="A21:F21"/>
    <mergeCell ref="A22:F22"/>
    <mergeCell ref="A25:F25"/>
    <mergeCell ref="A38:F38"/>
    <mergeCell ref="A39:F39"/>
    <mergeCell ref="A40:F40"/>
    <mergeCell ref="A43:F43"/>
    <mergeCell ref="A32:F32"/>
    <mergeCell ref="A33:F33"/>
    <mergeCell ref="A34:F34"/>
    <mergeCell ref="A37:F37"/>
    <mergeCell ref="A50:F50"/>
    <mergeCell ref="A51:F51"/>
    <mergeCell ref="A52:F52"/>
    <mergeCell ref="A55:F55"/>
    <mergeCell ref="A44:F44"/>
    <mergeCell ref="A45:F45"/>
    <mergeCell ref="A46:F46"/>
    <mergeCell ref="A49:F49"/>
    <mergeCell ref="A62:F62"/>
    <mergeCell ref="A63:F63"/>
    <mergeCell ref="A64:F64"/>
    <mergeCell ref="A67:F67"/>
    <mergeCell ref="A56:F56"/>
    <mergeCell ref="A57:F57"/>
    <mergeCell ref="A58:F58"/>
    <mergeCell ref="A61:F61"/>
    <mergeCell ref="A74:F74"/>
    <mergeCell ref="A75:F75"/>
    <mergeCell ref="A76:F76"/>
    <mergeCell ref="A77:F77"/>
    <mergeCell ref="A68:F68"/>
    <mergeCell ref="A69:F69"/>
    <mergeCell ref="A70:F70"/>
    <mergeCell ref="A73:F73"/>
    <mergeCell ref="A82:F82"/>
    <mergeCell ref="A83:F83"/>
    <mergeCell ref="A84:F84"/>
    <mergeCell ref="A78:F78"/>
    <mergeCell ref="A79:F79"/>
    <mergeCell ref="A80:F80"/>
    <mergeCell ref="A81:F81"/>
  </mergeCells>
  <phoneticPr fontId="46" type="noConversion"/>
  <pageMargins left="0.75" right="0.75" top="1" bottom="1" header="0.5" footer="0.5"/>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4"/>
  <sheetViews>
    <sheetView topLeftCell="A10" workbookViewId="0">
      <selection activeCell="L12" sqref="L12"/>
    </sheetView>
  </sheetViews>
  <sheetFormatPr defaultRowHeight="13.2"/>
  <cols>
    <col min="1" max="1" width="1.5546875" customWidth="1"/>
    <col min="7" max="7" width="10.109375" customWidth="1"/>
    <col min="8" max="12" width="11.6640625" customWidth="1"/>
  </cols>
  <sheetData>
    <row r="1" spans="1:13">
      <c r="A1" s="668"/>
      <c r="B1" s="668"/>
      <c r="C1" s="668"/>
      <c r="D1" s="668"/>
      <c r="E1" s="668"/>
      <c r="F1" s="668"/>
      <c r="G1" s="668"/>
      <c r="H1" s="669"/>
      <c r="I1" s="669"/>
      <c r="J1" s="669"/>
      <c r="K1" s="669"/>
    </row>
    <row r="2" spans="1:13">
      <c r="C2" s="1083" t="s">
        <v>84</v>
      </c>
      <c r="D2" s="1083"/>
      <c r="E2" s="1083"/>
      <c r="F2" s="1083"/>
      <c r="G2" s="1083"/>
      <c r="H2" s="1083"/>
      <c r="I2" s="1083"/>
      <c r="J2" s="1083"/>
      <c r="K2" s="1083"/>
      <c r="L2" s="670"/>
      <c r="M2" s="670"/>
    </row>
    <row r="3" spans="1:13">
      <c r="J3" s="369"/>
      <c r="K3" s="369"/>
    </row>
    <row r="4" spans="1:13" ht="26.4">
      <c r="A4" s="1084" t="s">
        <v>85</v>
      </c>
      <c r="B4" s="1085"/>
      <c r="C4" s="1085"/>
      <c r="D4" s="1085"/>
      <c r="E4" s="1085"/>
      <c r="F4" s="1086"/>
      <c r="G4" s="1258" t="s">
        <v>83</v>
      </c>
      <c r="H4" s="689" t="str">
        <f>'[5]исх дан'!H32</f>
        <v>2 квартал 2005 года</v>
      </c>
      <c r="I4" s="689" t="str">
        <f>'[5]исх дан'!I32</f>
        <v>3 квартал 2005 года</v>
      </c>
      <c r="J4" s="689" t="str">
        <f>'[5]исх дан'!J32</f>
        <v>4 квартал 2005 года</v>
      </c>
      <c r="K4" s="689" t="str">
        <f>'[5]исх дан'!K32</f>
        <v>1 квартал 2006 года</v>
      </c>
      <c r="L4" s="689" t="str">
        <f>'[5]исх дан'!L32</f>
        <v>2 квартал 2006 года</v>
      </c>
    </row>
    <row r="5" spans="1:13">
      <c r="A5" s="1087"/>
      <c r="B5" s="1088"/>
      <c r="C5" s="1088"/>
      <c r="D5" s="1088"/>
      <c r="E5" s="1088"/>
      <c r="F5" s="1089"/>
      <c r="G5" s="1259"/>
      <c r="H5" s="690" t="s">
        <v>659</v>
      </c>
      <c r="I5" s="690" t="s">
        <v>659</v>
      </c>
      <c r="J5" s="690" t="s">
        <v>659</v>
      </c>
      <c r="K5" s="690" t="s">
        <v>659</v>
      </c>
      <c r="L5" s="690" t="s">
        <v>660</v>
      </c>
    </row>
    <row r="6" spans="1:13">
      <c r="A6" s="665" t="s">
        <v>586</v>
      </c>
      <c r="B6" s="666"/>
      <c r="C6" s="666"/>
      <c r="D6" s="666"/>
      <c r="E6" s="666"/>
      <c r="F6" s="666"/>
      <c r="G6" s="666"/>
      <c r="H6" s="666"/>
      <c r="I6" s="666"/>
      <c r="J6" s="666"/>
      <c r="K6" s="666"/>
      <c r="L6" s="667"/>
    </row>
    <row r="7" spans="1:13">
      <c r="A7" s="1079" t="s">
        <v>209</v>
      </c>
      <c r="B7" s="1079"/>
      <c r="C7" s="1079"/>
      <c r="D7" s="1079"/>
      <c r="E7" s="1079"/>
      <c r="F7" s="1079"/>
      <c r="G7" s="679">
        <v>1</v>
      </c>
      <c r="H7" s="680">
        <f>Цены!H35</f>
        <v>40.496894409937887</v>
      </c>
      <c r="I7" s="680">
        <f>Цены!I35</f>
        <v>31.046931407942239</v>
      </c>
      <c r="J7" s="680">
        <f>Цены!J35</f>
        <v>16.437537358039449</v>
      </c>
      <c r="K7" s="680">
        <f>Цены!K35</f>
        <v>22.093023255813954</v>
      </c>
      <c r="L7" s="680">
        <f>Цены!L35</f>
        <v>17.5</v>
      </c>
    </row>
    <row r="8" spans="1:13">
      <c r="A8" s="1079" t="s">
        <v>243</v>
      </c>
      <c r="B8" s="1079"/>
      <c r="C8" s="1079"/>
      <c r="D8" s="1079"/>
      <c r="E8" s="1079"/>
      <c r="F8" s="1079"/>
      <c r="G8" s="679">
        <v>0</v>
      </c>
      <c r="H8" s="680">
        <f>Цены!H36</f>
        <v>54.285714285714285</v>
      </c>
      <c r="I8" s="680">
        <f>Цены!I36</f>
        <v>59.446450060168473</v>
      </c>
      <c r="J8" s="680">
        <f>Цены!J36</f>
        <v>62.641960549910344</v>
      </c>
      <c r="K8" s="680">
        <f>Цены!K36</f>
        <v>58.546511627906973</v>
      </c>
      <c r="L8" s="680">
        <f>Цены!L36</f>
        <v>52.441860465116278</v>
      </c>
    </row>
    <row r="9" spans="1:13">
      <c r="A9" s="1079" t="s">
        <v>244</v>
      </c>
      <c r="B9" s="1079"/>
      <c r="C9" s="1079"/>
      <c r="D9" s="1079"/>
      <c r="E9" s="1079"/>
      <c r="F9" s="1079"/>
      <c r="G9" s="679">
        <v>-1</v>
      </c>
      <c r="H9" s="680">
        <f>Цены!H37</f>
        <v>4.9689440993788816</v>
      </c>
      <c r="I9" s="680">
        <f>Цены!I37</f>
        <v>9.2659446450060177</v>
      </c>
      <c r="J9" s="680">
        <f>Цены!J37</f>
        <v>20.322773460848776</v>
      </c>
      <c r="K9" s="680">
        <f>Цены!K37</f>
        <v>18.604651162790699</v>
      </c>
      <c r="L9" s="680">
        <f>Цены!L37</f>
        <v>7.8488372093023253</v>
      </c>
    </row>
    <row r="10" spans="1:13">
      <c r="A10" s="1079" t="s">
        <v>67</v>
      </c>
      <c r="B10" s="1079"/>
      <c r="C10" s="1079"/>
      <c r="D10" s="1079"/>
      <c r="E10" s="1079"/>
      <c r="F10" s="1079"/>
      <c r="G10" s="679">
        <v>-2</v>
      </c>
      <c r="H10" s="680">
        <f>Цены!H38</f>
        <v>0.2484472049689441</v>
      </c>
      <c r="I10" s="680">
        <f>Цены!I38</f>
        <v>0.24067388688327315</v>
      </c>
      <c r="J10" s="680">
        <f>Цены!J38</f>
        <v>0.5977286312014346</v>
      </c>
      <c r="K10" s="680">
        <f>Цены!K38</f>
        <v>0.7558139534883721</v>
      </c>
      <c r="L10" s="680">
        <f>Цены!L38</f>
        <v>22.209302325581394</v>
      </c>
    </row>
    <row r="11" spans="1:13" s="355" customFormat="1">
      <c r="A11" s="691" t="s">
        <v>661</v>
      </c>
      <c r="B11" s="692"/>
      <c r="C11" s="692"/>
      <c r="D11" s="692"/>
      <c r="E11" s="692"/>
      <c r="F11" s="692"/>
      <c r="G11" s="693"/>
      <c r="H11" s="694">
        <f>H7+(H8+H10)/2</f>
        <v>67.763975155279496</v>
      </c>
      <c r="I11" s="694">
        <f>I7+(I8+I10)/2</f>
        <v>60.890493381468112</v>
      </c>
      <c r="J11" s="694">
        <f>J7+(J8+J10)/2</f>
        <v>48.057381948595335</v>
      </c>
      <c r="K11" s="694">
        <f>K7+(K8+K10)/2</f>
        <v>51.744186046511629</v>
      </c>
      <c r="L11" s="694">
        <f>L7+(L8+L10)/2</f>
        <v>54.825581395348834</v>
      </c>
    </row>
    <row r="12" spans="1:13">
      <c r="A12" s="665" t="s">
        <v>540</v>
      </c>
      <c r="B12" s="666"/>
      <c r="C12" s="666"/>
      <c r="D12" s="666"/>
      <c r="E12" s="666"/>
      <c r="F12" s="666"/>
      <c r="G12" s="666"/>
      <c r="H12" s="666"/>
      <c r="I12" s="666"/>
      <c r="J12" s="666"/>
      <c r="K12" s="666"/>
      <c r="L12" s="667"/>
    </row>
    <row r="13" spans="1:13">
      <c r="A13" s="1079" t="s">
        <v>209</v>
      </c>
      <c r="B13" s="1079"/>
      <c r="C13" s="1079"/>
      <c r="D13" s="1079"/>
      <c r="E13" s="1079"/>
      <c r="F13" s="1079"/>
      <c r="G13" s="679">
        <v>1</v>
      </c>
      <c r="H13" s="680">
        <f>'цены сумма'!H12/'цены сумма'!H$16*100</f>
        <v>51.282051282051277</v>
      </c>
      <c r="I13" s="680">
        <f>'цены сумма'!I12/'цены сумма'!I$16*100</f>
        <v>44.642857142857139</v>
      </c>
      <c r="J13" s="680">
        <f>'цены сумма'!J12/'цены сумма'!J$16*100</f>
        <v>16.216216216216218</v>
      </c>
      <c r="K13" s="680">
        <f>'цены сумма'!K12/'цены сумма'!K$16*100</f>
        <v>14.159292035398231</v>
      </c>
      <c r="L13" s="680">
        <f>'цены сумма'!L12/'цены сумма'!L$16*100</f>
        <v>11.504424778761061</v>
      </c>
    </row>
    <row r="14" spans="1:13">
      <c r="A14" s="1079" t="s">
        <v>243</v>
      </c>
      <c r="B14" s="1079"/>
      <c r="C14" s="1079"/>
      <c r="D14" s="1079"/>
      <c r="E14" s="1079"/>
      <c r="F14" s="1079"/>
      <c r="G14" s="679">
        <v>0</v>
      </c>
      <c r="H14" s="680">
        <f>'цены сумма'!H13/'цены сумма'!H$16*100</f>
        <v>41.880341880341881</v>
      </c>
      <c r="I14" s="680">
        <f>'цены сумма'!I13/'цены сумма'!I$16*100</f>
        <v>35.714285714285715</v>
      </c>
      <c r="J14" s="680">
        <f>'цены сумма'!J13/'цены сумма'!J$16*100</f>
        <v>43.243243243243242</v>
      </c>
      <c r="K14" s="680">
        <f>'цены сумма'!K13/'цены сумма'!K$16*100</f>
        <v>45.132743362831853</v>
      </c>
      <c r="L14" s="680">
        <f>'цены сумма'!L13/'цены сумма'!L$16*100</f>
        <v>44.247787610619469</v>
      </c>
    </row>
    <row r="15" spans="1:13">
      <c r="A15" s="1079" t="s">
        <v>244</v>
      </c>
      <c r="B15" s="1079"/>
      <c r="C15" s="1079"/>
      <c r="D15" s="1079"/>
      <c r="E15" s="1079"/>
      <c r="F15" s="1079"/>
      <c r="G15" s="679">
        <v>-1</v>
      </c>
      <c r="H15" s="680">
        <f>'цены сумма'!H14/'цены сумма'!H$16*100</f>
        <v>6.8376068376068373</v>
      </c>
      <c r="I15" s="680">
        <f>'цены сумма'!I14/'цены сумма'!I$16*100</f>
        <v>19.642857142857142</v>
      </c>
      <c r="J15" s="680">
        <f>'цены сумма'!J14/'цены сумма'!J$16*100</f>
        <v>39.639639639639647</v>
      </c>
      <c r="K15" s="680">
        <f>'цены сумма'!K14/'цены сумма'!K$16*100</f>
        <v>39.823008849557525</v>
      </c>
      <c r="L15" s="680">
        <f>'цены сумма'!L14/'цены сумма'!L$16*100</f>
        <v>18.584070796460175</v>
      </c>
    </row>
    <row r="16" spans="1:13">
      <c r="A16" s="1079" t="s">
        <v>67</v>
      </c>
      <c r="B16" s="1079"/>
      <c r="C16" s="1079"/>
      <c r="D16" s="1079"/>
      <c r="E16" s="1079"/>
      <c r="F16" s="1079"/>
      <c r="G16" s="679">
        <v>-2</v>
      </c>
      <c r="H16" s="680">
        <f>'цены сумма'!H15/'цены сумма'!H$16*100</f>
        <v>0</v>
      </c>
      <c r="I16" s="680">
        <f>'цены сумма'!I15/'цены сумма'!I$16*100</f>
        <v>0</v>
      </c>
      <c r="J16" s="680">
        <f>'цены сумма'!J15/'цены сумма'!J$16*100</f>
        <v>0.90090090090090102</v>
      </c>
      <c r="K16" s="680">
        <f>'цены сумма'!K15/'цены сумма'!K$16*100</f>
        <v>0.88495575221238942</v>
      </c>
      <c r="L16" s="680">
        <f>'цены сумма'!L15/'цены сумма'!L$16*100</f>
        <v>25.663716814159287</v>
      </c>
    </row>
    <row r="17" spans="1:12" s="355" customFormat="1">
      <c r="A17" s="691" t="s">
        <v>661</v>
      </c>
      <c r="B17" s="692"/>
      <c r="C17" s="692"/>
      <c r="D17" s="692"/>
      <c r="E17" s="692"/>
      <c r="F17" s="692"/>
      <c r="G17" s="693"/>
      <c r="H17" s="694">
        <f>H13+(H14+H16)/2</f>
        <v>72.222222222222214</v>
      </c>
      <c r="I17" s="694">
        <f>I13+(I14+I16)/2</f>
        <v>62.5</v>
      </c>
      <c r="J17" s="694">
        <f>J13+(J14+J16)/2</f>
        <v>38.288288288288285</v>
      </c>
      <c r="K17" s="694">
        <f>K13+(K14+K16)/2</f>
        <v>37.16814159292035</v>
      </c>
      <c r="L17" s="694">
        <f>L13+(L14+L16)/2</f>
        <v>46.460176991150441</v>
      </c>
    </row>
    <row r="18" spans="1:12">
      <c r="A18" s="665" t="s">
        <v>539</v>
      </c>
      <c r="B18" s="666"/>
      <c r="C18" s="666"/>
      <c r="D18" s="666"/>
      <c r="E18" s="666"/>
      <c r="F18" s="666"/>
      <c r="G18" s="666"/>
      <c r="H18" s="666"/>
      <c r="I18" s="666"/>
      <c r="J18" s="666"/>
      <c r="K18" s="666"/>
      <c r="L18" s="667"/>
    </row>
    <row r="19" spans="1:12">
      <c r="A19" s="1079" t="s">
        <v>209</v>
      </c>
      <c r="B19" s="1079"/>
      <c r="C19" s="1079"/>
      <c r="D19" s="1079"/>
      <c r="E19" s="1079"/>
      <c r="F19" s="1079"/>
      <c r="G19" s="679">
        <v>1</v>
      </c>
      <c r="H19" s="680">
        <f>'цены сумма'!H18/'цены сумма'!H$22*100</f>
        <v>45.544554455445549</v>
      </c>
      <c r="I19" s="680">
        <f>'цены сумма'!I18/'цены сумма'!I$22*100</f>
        <v>21.782178217821784</v>
      </c>
      <c r="J19" s="680">
        <f>'цены сумма'!J18/'цены сумма'!J$22*100</f>
        <v>6.7961165048543686</v>
      </c>
      <c r="K19" s="680">
        <f>'цены сумма'!K18/'цены сумма'!K$22*100</f>
        <v>22.33009708737864</v>
      </c>
      <c r="L19" s="680">
        <f>'цены сумма'!L18/'цены сумма'!L$22*100</f>
        <v>18.446601941747574</v>
      </c>
    </row>
    <row r="20" spans="1:12">
      <c r="A20" s="1079" t="s">
        <v>243</v>
      </c>
      <c r="B20" s="1079"/>
      <c r="C20" s="1079"/>
      <c r="D20" s="1079"/>
      <c r="E20" s="1079"/>
      <c r="F20" s="1079"/>
      <c r="G20" s="679">
        <v>0</v>
      </c>
      <c r="H20" s="680">
        <f>'цены сумма'!H19/'цены сумма'!H$22*100</f>
        <v>46.53465346534653</v>
      </c>
      <c r="I20" s="680">
        <f>'цены сумма'!I19/'цены сумма'!I$22*100</f>
        <v>52.475247524752469</v>
      </c>
      <c r="J20" s="680">
        <f>'цены сумма'!J19/'цены сумма'!J$22*100</f>
        <v>46.601941747572816</v>
      </c>
      <c r="K20" s="680">
        <f>'цены сумма'!K19/'цены сумма'!K$22*100</f>
        <v>50.485436893203882</v>
      </c>
      <c r="L20" s="680">
        <f>'цены сумма'!L19/'цены сумма'!L$22*100</f>
        <v>53.398058252427184</v>
      </c>
    </row>
    <row r="21" spans="1:12">
      <c r="A21" s="1079" t="s">
        <v>244</v>
      </c>
      <c r="B21" s="1079"/>
      <c r="C21" s="1079"/>
      <c r="D21" s="1079"/>
      <c r="E21" s="1079"/>
      <c r="F21" s="1079"/>
      <c r="G21" s="679">
        <v>-1</v>
      </c>
      <c r="H21" s="680">
        <f>'цены сумма'!H20/'цены сумма'!H$22*100</f>
        <v>5.9405940594059405</v>
      </c>
      <c r="I21" s="680">
        <f>'цены сумма'!I20/'цены сумма'!I$22*100</f>
        <v>25.742574257425744</v>
      </c>
      <c r="J21" s="680">
        <f>'цены сумма'!J20/'цены сумма'!J$22*100</f>
        <v>45.631067961165058</v>
      </c>
      <c r="K21" s="680">
        <f>'цены сумма'!K20/'цены сумма'!K$22*100</f>
        <v>27.184466019417474</v>
      </c>
      <c r="L21" s="680">
        <f>'цены сумма'!L20/'цены сумма'!L$22*100</f>
        <v>8.7378640776699026</v>
      </c>
    </row>
    <row r="22" spans="1:12">
      <c r="A22" s="1079" t="s">
        <v>67</v>
      </c>
      <c r="B22" s="1079"/>
      <c r="C22" s="1079"/>
      <c r="D22" s="1079"/>
      <c r="E22" s="1079"/>
      <c r="F22" s="1079"/>
      <c r="G22" s="679">
        <v>-2</v>
      </c>
      <c r="H22" s="680">
        <f>'цены сумма'!H21/'цены сумма'!H$22*100</f>
        <v>1.9801980198019802</v>
      </c>
      <c r="I22" s="680">
        <f>'цены сумма'!I21/'цены сумма'!I$22*100</f>
        <v>0</v>
      </c>
      <c r="J22" s="680">
        <f>'цены сумма'!J21/'цены сумма'!J$22*100</f>
        <v>0.97087378640776711</v>
      </c>
      <c r="K22" s="680">
        <f>'цены сумма'!K21/'цены сумма'!K$22*100</f>
        <v>0</v>
      </c>
      <c r="L22" s="680">
        <f>'цены сумма'!L21/'цены сумма'!L$22*100</f>
        <v>19.417475728155342</v>
      </c>
    </row>
    <row r="23" spans="1:12" s="355" customFormat="1">
      <c r="A23" s="691" t="s">
        <v>661</v>
      </c>
      <c r="B23" s="692"/>
      <c r="C23" s="692"/>
      <c r="D23" s="692"/>
      <c r="E23" s="692"/>
      <c r="F23" s="692"/>
      <c r="G23" s="693"/>
      <c r="H23" s="694">
        <f>H19+(H20+H22)/2</f>
        <v>69.801980198019805</v>
      </c>
      <c r="I23" s="694">
        <f>I19+(I20+I22)/2</f>
        <v>48.019801980198018</v>
      </c>
      <c r="J23" s="694">
        <f>J19+(J20+J22)/2</f>
        <v>30.582524271844658</v>
      </c>
      <c r="K23" s="694">
        <f>K19+(K20+K22)/2</f>
        <v>47.572815533980581</v>
      </c>
      <c r="L23" s="694">
        <f>L19+(L20+L22)/2</f>
        <v>54.854368932038838</v>
      </c>
    </row>
    <row r="24" spans="1:12">
      <c r="A24" s="665" t="s">
        <v>529</v>
      </c>
      <c r="B24" s="666"/>
      <c r="C24" s="666"/>
      <c r="D24" s="666"/>
      <c r="E24" s="666"/>
      <c r="F24" s="666"/>
      <c r="G24" s="666"/>
      <c r="H24" s="666"/>
      <c r="I24" s="666"/>
      <c r="J24" s="666"/>
      <c r="K24" s="666"/>
      <c r="L24" s="667"/>
    </row>
    <row r="25" spans="1:12">
      <c r="A25" s="1079" t="s">
        <v>209</v>
      </c>
      <c r="B25" s="1079"/>
      <c r="C25" s="1079"/>
      <c r="D25" s="1079"/>
      <c r="E25" s="1079"/>
      <c r="F25" s="1079"/>
      <c r="G25" s="679">
        <v>1</v>
      </c>
      <c r="H25" s="680">
        <f>'цены сумма'!H24/'цены сумма'!H$28*100</f>
        <v>39.957264957264961</v>
      </c>
      <c r="I25" s="680">
        <f>'цены сумма'!I24/'цены сумма'!I$28*100</f>
        <v>30.753138075313814</v>
      </c>
      <c r="J25" s="680">
        <f>'цены сумма'!J24/'цены сумма'!J$28*100</f>
        <v>14.947368421052632</v>
      </c>
      <c r="K25" s="680">
        <f>'цены сумма'!K24/'цены сумма'!K$28*100</f>
        <v>20.245398773006134</v>
      </c>
      <c r="L25" s="680">
        <f>'цены сумма'!L24/'цены сумма'!L$28*100</f>
        <v>16.973415132924334</v>
      </c>
    </row>
    <row r="26" spans="1:12">
      <c r="A26" s="1079" t="s">
        <v>243</v>
      </c>
      <c r="B26" s="1079"/>
      <c r="C26" s="1079"/>
      <c r="D26" s="1079"/>
      <c r="E26" s="1079"/>
      <c r="F26" s="1079"/>
      <c r="G26" s="679">
        <v>0</v>
      </c>
      <c r="H26" s="680">
        <f>'цены сумма'!H25/'цены сумма'!H$28*100</f>
        <v>54.059829059829056</v>
      </c>
      <c r="I26" s="680">
        <f>'цены сумма'!I25/'цены сумма'!I$28*100</f>
        <v>59.414225941422607</v>
      </c>
      <c r="J26" s="680">
        <f>'цены сумма'!J25/'цены сумма'!J$28*100</f>
        <v>64.210526315789465</v>
      </c>
      <c r="K26" s="680">
        <f>'цены сумма'!K25/'цены сумма'!K$28*100</f>
        <v>59.304703476482622</v>
      </c>
      <c r="L26" s="680">
        <f>'цены сумма'!L25/'цены сумма'!L$28*100</f>
        <v>54.601226993865026</v>
      </c>
    </row>
    <row r="27" spans="1:12">
      <c r="A27" s="1079" t="s">
        <v>244</v>
      </c>
      <c r="B27" s="1079"/>
      <c r="C27" s="1079"/>
      <c r="D27" s="1079"/>
      <c r="E27" s="1079"/>
      <c r="F27" s="1079"/>
      <c r="G27" s="679">
        <v>-1</v>
      </c>
      <c r="H27" s="680">
        <f>'цены сумма'!H26/'цены сумма'!H$28*100</f>
        <v>5.7692307692307692</v>
      </c>
      <c r="I27" s="680">
        <f>'цены сумма'!I26/'цены сумма'!I$28*100</f>
        <v>9.6234309623430985</v>
      </c>
      <c r="J27" s="680">
        <f>'цены сумма'!J26/'цены сумма'!J$28*100</f>
        <v>20.631578947368421</v>
      </c>
      <c r="K27" s="680">
        <f>'цены сумма'!K26/'цены сумма'!K$28*100</f>
        <v>19.836400817995912</v>
      </c>
      <c r="L27" s="680">
        <f>'цены сумма'!L26/'цены сумма'!L$28*100</f>
        <v>8.997955010224949</v>
      </c>
    </row>
    <row r="28" spans="1:12">
      <c r="A28" s="1079" t="s">
        <v>67</v>
      </c>
      <c r="B28" s="1079"/>
      <c r="C28" s="1079"/>
      <c r="D28" s="1079"/>
      <c r="E28" s="1079"/>
      <c r="F28" s="1079"/>
      <c r="G28" s="679">
        <v>-2</v>
      </c>
      <c r="H28" s="680">
        <f>'цены сумма'!H27/'цены сумма'!H$28*100</f>
        <v>0.21367521367521367</v>
      </c>
      <c r="I28" s="680">
        <f>'цены сумма'!I27/'цены сумма'!I$28*100</f>
        <v>0.20920502092050211</v>
      </c>
      <c r="J28" s="680">
        <f>'цены сумма'!J27/'цены сумма'!J$28*100</f>
        <v>0.21052631578947367</v>
      </c>
      <c r="K28" s="680">
        <f>'цены сумма'!K27/'цены сумма'!K$28*100</f>
        <v>0.61349693251533743</v>
      </c>
      <c r="L28" s="680">
        <f>'цены сумма'!L27/'цены сумма'!L$28*100</f>
        <v>19.427402862985684</v>
      </c>
    </row>
    <row r="29" spans="1:12" s="355" customFormat="1">
      <c r="A29" s="691" t="s">
        <v>661</v>
      </c>
      <c r="B29" s="692"/>
      <c r="C29" s="692"/>
      <c r="D29" s="692"/>
      <c r="E29" s="692"/>
      <c r="F29" s="692"/>
      <c r="G29" s="693"/>
      <c r="H29" s="694">
        <f>H25+(H26+H28)/2</f>
        <v>67.09401709401709</v>
      </c>
      <c r="I29" s="694">
        <f>I25+(I26+I28)/2</f>
        <v>60.564853556485367</v>
      </c>
      <c r="J29" s="694">
        <f>J25+(J26+J28)/2</f>
        <v>47.157894736842103</v>
      </c>
      <c r="K29" s="694">
        <f>K25+(K26+K28)/2</f>
        <v>50.204498977505111</v>
      </c>
      <c r="L29" s="694">
        <f>L25+(L26+L28)/2</f>
        <v>53.987730061349694</v>
      </c>
    </row>
    <row r="30" spans="1:12">
      <c r="A30" s="665" t="s">
        <v>583</v>
      </c>
      <c r="B30" s="666"/>
      <c r="C30" s="666"/>
      <c r="D30" s="666"/>
      <c r="E30" s="666"/>
      <c r="F30" s="666"/>
      <c r="G30" s="666"/>
      <c r="H30" s="666"/>
      <c r="I30" s="666"/>
      <c r="J30" s="666"/>
      <c r="K30" s="666"/>
      <c r="L30" s="667"/>
    </row>
    <row r="31" spans="1:12">
      <c r="A31" s="1079" t="s">
        <v>209</v>
      </c>
      <c r="B31" s="1079"/>
      <c r="C31" s="1079"/>
      <c r="D31" s="1079"/>
      <c r="E31" s="1079"/>
      <c r="F31" s="1079"/>
      <c r="G31" s="679">
        <v>1</v>
      </c>
      <c r="H31" s="680">
        <f>'цены сумма'!H30/'цены сумма'!H$34*100</f>
        <v>17.283950617283949</v>
      </c>
      <c r="I31" s="680">
        <f>'цены сумма'!I30/'цены сумма'!I$34*100</f>
        <v>27.160493827160497</v>
      </c>
      <c r="J31" s="680">
        <f>'цены сумма'!J30/'цены сумма'!J$34*100</f>
        <v>22.222222222222221</v>
      </c>
      <c r="K31" s="680">
        <f>'цены сумма'!K30/'цены сумма'!K$34*100</f>
        <v>12.195121951219512</v>
      </c>
      <c r="L31" s="680">
        <f>'цены сумма'!L30/'цены сумма'!L$34*100</f>
        <v>13.414634146341461</v>
      </c>
    </row>
    <row r="32" spans="1:12">
      <c r="A32" s="1079" t="s">
        <v>243</v>
      </c>
      <c r="B32" s="1079"/>
      <c r="C32" s="1079"/>
      <c r="D32" s="1079"/>
      <c r="E32" s="1079"/>
      <c r="F32" s="1079"/>
      <c r="G32" s="679">
        <v>0</v>
      </c>
      <c r="H32" s="680">
        <f>'цены сумма'!H31/'цены сумма'!H$34*100</f>
        <v>76.543209876543202</v>
      </c>
      <c r="I32" s="680">
        <f>'цены сумма'!I31/'цены сумма'!I$34*100</f>
        <v>70.370370370370367</v>
      </c>
      <c r="J32" s="680">
        <f>'цены сумма'!J31/'цены сумма'!J$34*100</f>
        <v>74.074074074074076</v>
      </c>
      <c r="K32" s="680">
        <f>'цены сумма'!K31/'цены сумма'!K$34*100</f>
        <v>84.146341463414629</v>
      </c>
      <c r="L32" s="680">
        <f>'цены сумма'!L31/'цены сумма'!L$34*100</f>
        <v>70.731707317073173</v>
      </c>
    </row>
    <row r="33" spans="1:12">
      <c r="A33" s="1079" t="s">
        <v>244</v>
      </c>
      <c r="B33" s="1079"/>
      <c r="C33" s="1079"/>
      <c r="D33" s="1079"/>
      <c r="E33" s="1079"/>
      <c r="F33" s="1079"/>
      <c r="G33" s="679">
        <v>-1</v>
      </c>
      <c r="H33" s="680">
        <f>'цены сумма'!H32/'цены сумма'!H$34*100</f>
        <v>6.1728395061728385</v>
      </c>
      <c r="I33" s="680">
        <f>'цены сумма'!I32/'цены сумма'!I$34*100</f>
        <v>2.4691358024691357</v>
      </c>
      <c r="J33" s="680">
        <f>'цены сумма'!J32/'цены сумма'!J$34*100</f>
        <v>3.7037037037037033</v>
      </c>
      <c r="K33" s="680">
        <f>'цены сумма'!K32/'цены сумма'!K$34*100</f>
        <v>2.4390243902439024</v>
      </c>
      <c r="L33" s="680">
        <f>'цены сумма'!L32/'цены сумма'!L$34*100</f>
        <v>1.2195121951219512</v>
      </c>
    </row>
    <row r="34" spans="1:12">
      <c r="A34" s="1079" t="s">
        <v>67</v>
      </c>
      <c r="B34" s="1079"/>
      <c r="C34" s="1079"/>
      <c r="D34" s="1079"/>
      <c r="E34" s="1079"/>
      <c r="F34" s="1079"/>
      <c r="G34" s="679">
        <v>-2</v>
      </c>
      <c r="H34" s="680">
        <f>'цены сумма'!H33/'цены сумма'!H$34*100</f>
        <v>0</v>
      </c>
      <c r="I34" s="680">
        <f>'цены сумма'!I33/'цены сумма'!I$34*100</f>
        <v>0</v>
      </c>
      <c r="J34" s="680">
        <f>'цены сумма'!J33/'цены сумма'!J$34*100</f>
        <v>0</v>
      </c>
      <c r="K34" s="680">
        <f>'цены сумма'!K33/'цены сумма'!K$34*100</f>
        <v>1.2195121951219512</v>
      </c>
      <c r="L34" s="680">
        <f>'цены сумма'!L33/'цены сумма'!L$34*100</f>
        <v>14.634146341463413</v>
      </c>
    </row>
    <row r="35" spans="1:12" s="355" customFormat="1">
      <c r="A35" s="691" t="s">
        <v>661</v>
      </c>
      <c r="B35" s="692"/>
      <c r="C35" s="692"/>
      <c r="D35" s="692"/>
      <c r="E35" s="692"/>
      <c r="F35" s="692"/>
      <c r="G35" s="693"/>
      <c r="H35" s="694">
        <f>H31+(H32+H34)/2</f>
        <v>55.55555555555555</v>
      </c>
      <c r="I35" s="694">
        <f>I31+(I32+I34)/2</f>
        <v>62.345679012345684</v>
      </c>
      <c r="J35" s="694">
        <f>J31+(J32+J34)/2</f>
        <v>59.25925925925926</v>
      </c>
      <c r="K35" s="694">
        <f>K31+(K32+K34)/2</f>
        <v>54.878048780487802</v>
      </c>
      <c r="L35" s="694">
        <f>L31+(L32+L34)/2</f>
        <v>56.09756097560976</v>
      </c>
    </row>
    <row r="36" spans="1:12">
      <c r="A36" s="665" t="s">
        <v>541</v>
      </c>
      <c r="B36" s="666"/>
      <c r="C36" s="666"/>
      <c r="D36" s="666"/>
      <c r="E36" s="666"/>
      <c r="F36" s="666"/>
      <c r="G36" s="666"/>
      <c r="H36" s="666"/>
      <c r="I36" s="666"/>
      <c r="J36" s="666"/>
      <c r="K36" s="666"/>
      <c r="L36" s="667"/>
    </row>
    <row r="37" spans="1:12">
      <c r="A37" s="1079" t="s">
        <v>209</v>
      </c>
      <c r="B37" s="1079"/>
      <c r="C37" s="1079"/>
      <c r="D37" s="1079"/>
      <c r="E37" s="1079"/>
      <c r="F37" s="1079"/>
      <c r="G37" s="679">
        <v>1</v>
      </c>
      <c r="H37" s="680">
        <f>'цены сумма'!H36/'цены сумма'!H$40*100</f>
        <v>46.88796680497925</v>
      </c>
      <c r="I37" s="680">
        <f>'цены сумма'!I36/'цены сумма'!I$40*100</f>
        <v>34.285714285714285</v>
      </c>
      <c r="J37" s="680">
        <f>'цены сумма'!J36/'цены сумма'!J$40*100</f>
        <v>23.886639676113361</v>
      </c>
      <c r="K37" s="680">
        <f>'цены сумма'!K36/'цены сумма'!K$40*100</f>
        <v>30.081300813008134</v>
      </c>
      <c r="L37" s="680">
        <f>'цены сумма'!L36/'цены сумма'!L$40*100</f>
        <v>24.796747967479675</v>
      </c>
    </row>
    <row r="38" spans="1:12">
      <c r="A38" s="1079" t="s">
        <v>243</v>
      </c>
      <c r="B38" s="1079"/>
      <c r="C38" s="1079"/>
      <c r="D38" s="1079"/>
      <c r="E38" s="1079"/>
      <c r="F38" s="1079"/>
      <c r="G38" s="679">
        <v>0</v>
      </c>
      <c r="H38" s="680">
        <f>'цены сумма'!H37/'цены сумма'!H$40*100</f>
        <v>50.207468879668049</v>
      </c>
      <c r="I38" s="680">
        <f>'цены сумма'!I37/'цены сумма'!I$40*100</f>
        <v>58.775510204081641</v>
      </c>
      <c r="J38" s="680">
        <f>'цены сумма'!J37/'цены сумма'!J$40*100</f>
        <v>62.753036437246955</v>
      </c>
      <c r="K38" s="680">
        <f>'цены сумма'!K37/'цены сумма'!K$40*100</f>
        <v>56.50406504065041</v>
      </c>
      <c r="L38" s="680">
        <f>'цены сумма'!L37/'цены сумма'!L$40*100</f>
        <v>41.869918699186996</v>
      </c>
    </row>
    <row r="39" spans="1:12">
      <c r="A39" s="1079" t="s">
        <v>244</v>
      </c>
      <c r="B39" s="1079"/>
      <c r="C39" s="1079"/>
      <c r="D39" s="1079"/>
      <c r="E39" s="1079"/>
      <c r="F39" s="1079"/>
      <c r="G39" s="679">
        <v>-1</v>
      </c>
      <c r="H39" s="680">
        <f>'цены сумма'!H38/'цены сумма'!H$40*100</f>
        <v>2.4896265560165975</v>
      </c>
      <c r="I39" s="680">
        <f>'цены сумма'!I38/'цены сумма'!I$40*100</f>
        <v>6.5306122448979593</v>
      </c>
      <c r="J39" s="680">
        <f>'цены сумма'!J38/'цены сумма'!J$40*100</f>
        <v>12.145748987854251</v>
      </c>
      <c r="K39" s="680">
        <f>'цены сумма'!K38/'цены сумма'!K$40*100</f>
        <v>13.008130081300814</v>
      </c>
      <c r="L39" s="680">
        <f>'цены сумма'!L38/'цены сумма'!L$40*100</f>
        <v>4.0650406504065044</v>
      </c>
    </row>
    <row r="40" spans="1:12">
      <c r="A40" s="1079" t="s">
        <v>67</v>
      </c>
      <c r="B40" s="1079"/>
      <c r="C40" s="1079"/>
      <c r="D40" s="1079"/>
      <c r="E40" s="1079"/>
      <c r="F40" s="1079"/>
      <c r="G40" s="679">
        <v>-2</v>
      </c>
      <c r="H40" s="680">
        <f>'цены сумма'!H39/'цены сумма'!H$40*100</f>
        <v>0.41493775933609961</v>
      </c>
      <c r="I40" s="680">
        <f>'цены сумма'!I39/'цены сумма'!I$40*100</f>
        <v>0.40816326530612246</v>
      </c>
      <c r="J40" s="680">
        <f>'цены сумма'!J39/'цены сумма'!J$40*100</f>
        <v>1.214574898785425</v>
      </c>
      <c r="K40" s="680">
        <f>'цены сумма'!K39/'цены сумма'!K$40*100</f>
        <v>0.40650406504065045</v>
      </c>
      <c r="L40" s="680">
        <f>'цены сумма'!L39/'цены сумма'!L$40*100</f>
        <v>29.268292682926834</v>
      </c>
    </row>
    <row r="41" spans="1:12" s="355" customFormat="1">
      <c r="A41" s="691" t="s">
        <v>661</v>
      </c>
      <c r="B41" s="692"/>
      <c r="C41" s="692"/>
      <c r="D41" s="692"/>
      <c r="E41" s="692"/>
      <c r="F41" s="692"/>
      <c r="G41" s="693"/>
      <c r="H41" s="694">
        <f>H37+(H38+H40)/2</f>
        <v>72.199170124481327</v>
      </c>
      <c r="I41" s="694">
        <f>I37+(I38+I40)/2</f>
        <v>63.877551020408163</v>
      </c>
      <c r="J41" s="694">
        <f>J37+(J38+J40)/2</f>
        <v>55.87044534412955</v>
      </c>
      <c r="K41" s="694">
        <f>K37+(K38+K40)/2</f>
        <v>58.536585365853668</v>
      </c>
      <c r="L41" s="694">
        <f>L37+(L38+L40)/2</f>
        <v>60.365853658536594</v>
      </c>
    </row>
    <row r="42" spans="1:12">
      <c r="A42" s="665" t="s">
        <v>95</v>
      </c>
      <c r="B42" s="666"/>
      <c r="C42" s="666"/>
      <c r="D42" s="666"/>
      <c r="E42" s="666"/>
      <c r="F42" s="666"/>
      <c r="G42" s="666"/>
      <c r="H42" s="666"/>
      <c r="I42" s="666"/>
      <c r="J42" s="666"/>
      <c r="K42" s="666"/>
      <c r="L42" s="667"/>
    </row>
    <row r="43" spans="1:12">
      <c r="A43" s="1079" t="s">
        <v>209</v>
      </c>
      <c r="B43" s="1079"/>
      <c r="C43" s="1079"/>
      <c r="D43" s="1079"/>
      <c r="E43" s="1079"/>
      <c r="F43" s="1079"/>
      <c r="G43" s="679">
        <v>1</v>
      </c>
      <c r="H43" s="680">
        <f>'цены сумма'!H42/'цены сумма'!H$46*100</f>
        <v>50.902527075812273</v>
      </c>
      <c r="I43" s="680">
        <f>'цены сумма'!I42/'цены сумма'!I$46*100</f>
        <v>39.86486486486487</v>
      </c>
      <c r="J43" s="680">
        <f>'цены сумма'!J42/'цены сумма'!J$46*100</f>
        <v>21.122112211221122</v>
      </c>
      <c r="K43" s="680">
        <f>'цены сумма'!K42/'цены сумма'!K$46*100</f>
        <v>31.347962382445139</v>
      </c>
      <c r="L43" s="680">
        <f>'цены сумма'!L42/'цены сумма'!L$46*100</f>
        <v>22.570532915360502</v>
      </c>
    </row>
    <row r="44" spans="1:12">
      <c r="A44" s="1079" t="s">
        <v>243</v>
      </c>
      <c r="B44" s="1079"/>
      <c r="C44" s="1079"/>
      <c r="D44" s="1079"/>
      <c r="E44" s="1079"/>
      <c r="F44" s="1079"/>
      <c r="G44" s="679">
        <v>0</v>
      </c>
      <c r="H44" s="680">
        <f>'цены сумма'!H43/'цены сумма'!H$46*100</f>
        <v>44.04332129963899</v>
      </c>
      <c r="I44" s="680">
        <f>'цены сумма'!I43/'цены сумма'!I$46*100</f>
        <v>51.689189189189186</v>
      </c>
      <c r="J44" s="680">
        <f>'цены сумма'!J43/'цены сумма'!J$46*100</f>
        <v>52.475247524752476</v>
      </c>
      <c r="K44" s="680">
        <f>'цены сумма'!K43/'цены сумма'!K$46*100</f>
        <v>47.335423197492169</v>
      </c>
      <c r="L44" s="680">
        <f>'цены сумма'!L43/'цены сумма'!L$46*100</f>
        <v>42.319749216300941</v>
      </c>
    </row>
    <row r="45" spans="1:12">
      <c r="A45" s="1079" t="s">
        <v>244</v>
      </c>
      <c r="B45" s="1079"/>
      <c r="C45" s="1079"/>
      <c r="D45" s="1079"/>
      <c r="E45" s="1079"/>
      <c r="F45" s="1079"/>
      <c r="G45" s="679">
        <v>-1</v>
      </c>
      <c r="H45" s="680">
        <f>'цены сумма'!H44/'цены сумма'!H$46*100</f>
        <v>5.0541516245487372</v>
      </c>
      <c r="I45" s="680">
        <f>'цены сумма'!I44/'цены сумма'!I$46*100</f>
        <v>8.4459459459459474</v>
      </c>
      <c r="J45" s="680">
        <f>'цены сумма'!J44/'цены сумма'!J$46*100</f>
        <v>25.742574257425744</v>
      </c>
      <c r="K45" s="680">
        <f>'цены сумма'!K44/'цены сумма'!K$46*100</f>
        <v>21.003134796238243</v>
      </c>
      <c r="L45" s="680">
        <f>'цены сумма'!L44/'цены сумма'!L$46*100</f>
        <v>10.344827586206897</v>
      </c>
    </row>
    <row r="46" spans="1:12">
      <c r="A46" s="1079" t="s">
        <v>67</v>
      </c>
      <c r="B46" s="1079"/>
      <c r="C46" s="1079"/>
      <c r="D46" s="1079"/>
      <c r="E46" s="1079"/>
      <c r="F46" s="1079"/>
      <c r="G46" s="679">
        <v>-2</v>
      </c>
      <c r="H46" s="680">
        <f>'цены сумма'!H45/'цены сумма'!H$46*100</f>
        <v>0</v>
      </c>
      <c r="I46" s="680">
        <f>'цены сумма'!I45/'цены сумма'!I$46*100</f>
        <v>0</v>
      </c>
      <c r="J46" s="680">
        <f>'цены сумма'!J45/'цены сумма'!J$46*100</f>
        <v>0.66006600660066006</v>
      </c>
      <c r="K46" s="680">
        <f>'цены сумма'!K45/'цены сумма'!K$46*100</f>
        <v>0.31347962382445138</v>
      </c>
      <c r="L46" s="680">
        <f>'цены сумма'!L45/'цены сумма'!L$46*100</f>
        <v>24.764890282131663</v>
      </c>
    </row>
    <row r="47" spans="1:12" s="355" customFormat="1">
      <c r="A47" s="691" t="s">
        <v>661</v>
      </c>
      <c r="B47" s="692"/>
      <c r="C47" s="692"/>
      <c r="D47" s="692"/>
      <c r="E47" s="692"/>
      <c r="F47" s="692"/>
      <c r="G47" s="693"/>
      <c r="H47" s="694">
        <f>H43+(H44+H46)/2</f>
        <v>72.924187725631768</v>
      </c>
      <c r="I47" s="694">
        <f>I43+(I44+I46)/2</f>
        <v>65.709459459459467</v>
      </c>
      <c r="J47" s="694">
        <f>J43+(J44+J46)/2</f>
        <v>47.689768976897689</v>
      </c>
      <c r="K47" s="694">
        <f>K43+(K44+K46)/2</f>
        <v>55.172413793103445</v>
      </c>
      <c r="L47" s="694">
        <f>L43+(L44+L46)/2</f>
        <v>56.112852664576806</v>
      </c>
    </row>
    <row r="48" spans="1:12">
      <c r="A48" s="665" t="s">
        <v>543</v>
      </c>
      <c r="B48" s="666"/>
      <c r="C48" s="666"/>
      <c r="D48" s="666"/>
      <c r="E48" s="666"/>
      <c r="F48" s="666"/>
      <c r="G48" s="666"/>
      <c r="H48" s="666"/>
      <c r="I48" s="666"/>
      <c r="J48" s="666"/>
      <c r="K48" s="666"/>
      <c r="L48" s="667"/>
    </row>
    <row r="49" spans="1:12">
      <c r="A49" s="1079" t="s">
        <v>209</v>
      </c>
      <c r="B49" s="1079"/>
      <c r="C49" s="1079"/>
      <c r="D49" s="1079"/>
      <c r="E49" s="1079"/>
      <c r="F49" s="1079"/>
      <c r="G49" s="679">
        <v>1</v>
      </c>
      <c r="H49" s="680">
        <f>'цены сумма'!H48/'цены сумма'!H$52*100</f>
        <v>33.333333333333336</v>
      </c>
      <c r="I49" s="680">
        <f>'цены сумма'!I48/'цены сумма'!I$52*100</f>
        <v>15.789473684210526</v>
      </c>
      <c r="J49" s="680">
        <f>'цены сумма'!J48/'цены сумма'!J$52*100</f>
        <v>13.157894736842108</v>
      </c>
      <c r="K49" s="680">
        <f>'цены сумма'!K48/'цены сумма'!K$52*100</f>
        <v>10</v>
      </c>
      <c r="L49" s="680">
        <f>'цены сумма'!L48/'цены сумма'!L$52*100</f>
        <v>10</v>
      </c>
    </row>
    <row r="50" spans="1:12">
      <c r="A50" s="1079" t="s">
        <v>243</v>
      </c>
      <c r="B50" s="1079"/>
      <c r="C50" s="1079"/>
      <c r="D50" s="1079"/>
      <c r="E50" s="1079"/>
      <c r="F50" s="1079"/>
      <c r="G50" s="679">
        <v>0</v>
      </c>
      <c r="H50" s="680">
        <f>'цены сумма'!H49/'цены сумма'!H$52*100</f>
        <v>63.888888888888893</v>
      </c>
      <c r="I50" s="680">
        <f>'цены сумма'!I49/'цены сумма'!I$52*100</f>
        <v>81.578947368421041</v>
      </c>
      <c r="J50" s="680">
        <f>'цены сумма'!J49/'цены сумма'!J$52*100</f>
        <v>76.31578947368422</v>
      </c>
      <c r="K50" s="680">
        <f>'цены сумма'!K49/'цены сумма'!K$52*100</f>
        <v>72.500000000000014</v>
      </c>
      <c r="L50" s="680">
        <f>'цены сумма'!L49/'цены сумма'!L$52*100</f>
        <v>65</v>
      </c>
    </row>
    <row r="51" spans="1:12">
      <c r="A51" s="1079" t="s">
        <v>244</v>
      </c>
      <c r="B51" s="1079"/>
      <c r="C51" s="1079"/>
      <c r="D51" s="1079"/>
      <c r="E51" s="1079"/>
      <c r="F51" s="1079"/>
      <c r="G51" s="679">
        <v>-1</v>
      </c>
      <c r="H51" s="680">
        <f>'цены сумма'!H50/'цены сумма'!H$52*100</f>
        <v>2.7777777777777781</v>
      </c>
      <c r="I51" s="680">
        <f>'цены сумма'!I50/'цены сумма'!I$52*100</f>
        <v>2.6315789473684204</v>
      </c>
      <c r="J51" s="680">
        <f>'цены сумма'!J50/'цены сумма'!J$52*100</f>
        <v>10.526315789473685</v>
      </c>
      <c r="K51" s="680">
        <f>'цены сумма'!K50/'цены сумма'!K$52*100</f>
        <v>17.5</v>
      </c>
      <c r="L51" s="680">
        <f>'цены сумма'!L50/'цены сумма'!L$52*100</f>
        <v>7.5</v>
      </c>
    </row>
    <row r="52" spans="1:12">
      <c r="A52" s="1079" t="s">
        <v>67</v>
      </c>
      <c r="B52" s="1079"/>
      <c r="C52" s="1079"/>
      <c r="D52" s="1079"/>
      <c r="E52" s="1079"/>
      <c r="F52" s="1079"/>
      <c r="G52" s="679">
        <v>-2</v>
      </c>
      <c r="H52" s="680">
        <f>'цены сумма'!H51/'цены сумма'!H$52*100</f>
        <v>0</v>
      </c>
      <c r="I52" s="680">
        <f>'цены сумма'!I51/'цены сумма'!I$52*100</f>
        <v>0</v>
      </c>
      <c r="J52" s="680">
        <f>'цены сумма'!J51/'цены сумма'!J$52*100</f>
        <v>0</v>
      </c>
      <c r="K52" s="680">
        <f>'цены сумма'!K51/'цены сумма'!K$52*100</f>
        <v>0</v>
      </c>
      <c r="L52" s="680">
        <f>'цены сумма'!L51/'цены сумма'!L$52*100</f>
        <v>17.5</v>
      </c>
    </row>
    <row r="53" spans="1:12" s="355" customFormat="1">
      <c r="A53" s="691" t="s">
        <v>661</v>
      </c>
      <c r="B53" s="692"/>
      <c r="C53" s="692"/>
      <c r="D53" s="692"/>
      <c r="E53" s="692"/>
      <c r="F53" s="692"/>
      <c r="G53" s="693"/>
      <c r="H53" s="694">
        <f>H49+(H50+H52)/2</f>
        <v>65.277777777777786</v>
      </c>
      <c r="I53" s="694">
        <f>I49+(I50+I52)/2</f>
        <v>56.578947368421048</v>
      </c>
      <c r="J53" s="694">
        <f>J49+(J50+J52)/2</f>
        <v>51.31578947368422</v>
      </c>
      <c r="K53" s="694">
        <f>K49+(K50+K52)/2</f>
        <v>46.250000000000007</v>
      </c>
      <c r="L53" s="694">
        <f>L49+(L50+L52)/2</f>
        <v>51.25</v>
      </c>
    </row>
    <row r="54" spans="1:12">
      <c r="A54" s="665" t="s">
        <v>544</v>
      </c>
      <c r="B54" s="666"/>
      <c r="C54" s="666"/>
      <c r="D54" s="666"/>
      <c r="E54" s="666"/>
      <c r="F54" s="666"/>
      <c r="G54" s="666"/>
      <c r="H54" s="666"/>
      <c r="I54" s="666"/>
      <c r="J54" s="666"/>
      <c r="K54" s="666"/>
      <c r="L54" s="667"/>
    </row>
    <row r="55" spans="1:12">
      <c r="A55" s="1079" t="s">
        <v>209</v>
      </c>
      <c r="B55" s="1079"/>
      <c r="C55" s="1079"/>
      <c r="D55" s="1079"/>
      <c r="E55" s="1079"/>
      <c r="F55" s="1079"/>
      <c r="G55" s="679">
        <v>1</v>
      </c>
      <c r="H55" s="680">
        <f>'цены сумма'!H54/'цены сумма'!H$58*100</f>
        <v>32.87671232876712</v>
      </c>
      <c r="I55" s="680">
        <f>'цены сумма'!I54/'цены сумма'!I$58*100</f>
        <v>31.333333333333336</v>
      </c>
      <c r="J55" s="680">
        <f>'цены сумма'!J54/'цены сумма'!J$58*100</f>
        <v>10.810810810810811</v>
      </c>
      <c r="K55" s="680">
        <f>'цены сумма'!K54/'цены сумма'!K$58*100</f>
        <v>18.300653594771244</v>
      </c>
      <c r="L55" s="680">
        <f>'цены сумма'!L54/'цены сумма'!L$58*100</f>
        <v>13.725490196078431</v>
      </c>
    </row>
    <row r="56" spans="1:12">
      <c r="A56" s="1079" t="s">
        <v>243</v>
      </c>
      <c r="B56" s="1079"/>
      <c r="C56" s="1079"/>
      <c r="D56" s="1079"/>
      <c r="E56" s="1079"/>
      <c r="F56" s="1079"/>
      <c r="G56" s="679">
        <v>0</v>
      </c>
      <c r="H56" s="680">
        <f>'цены сумма'!H55/'цены сумма'!H$58*100</f>
        <v>65.06849315068493</v>
      </c>
      <c r="I56" s="680">
        <f>'цены сумма'!I55/'цены сумма'!I$58*100</f>
        <v>66</v>
      </c>
      <c r="J56" s="680">
        <f>'цены сумма'!J55/'цены сумма'!J$58*100</f>
        <v>78.378378378378372</v>
      </c>
      <c r="K56" s="680">
        <f>'цены сумма'!K55/'цены сумма'!K$58*100</f>
        <v>64.705882352941174</v>
      </c>
      <c r="L56" s="680">
        <f>'цены сумма'!L55/'цены сумма'!L$58*100</f>
        <v>64.052287581699346</v>
      </c>
    </row>
    <row r="57" spans="1:12">
      <c r="A57" s="1079" t="s">
        <v>244</v>
      </c>
      <c r="B57" s="1079"/>
      <c r="C57" s="1079"/>
      <c r="D57" s="1079"/>
      <c r="E57" s="1079"/>
      <c r="F57" s="1079"/>
      <c r="G57" s="679">
        <v>-1</v>
      </c>
      <c r="H57" s="680">
        <f>'цены сумма'!H56/'цены сумма'!H$58*100</f>
        <v>2.054794520547945</v>
      </c>
      <c r="I57" s="680">
        <f>'цены сумма'!I56/'цены сумма'!I$58*100</f>
        <v>2.6666666666666665</v>
      </c>
      <c r="J57" s="680">
        <f>'цены сумма'!J56/'цены сумма'!J$58*100</f>
        <v>10.810810810810811</v>
      </c>
      <c r="K57" s="680">
        <f>'цены сумма'!K56/'цены сумма'!K$58*100</f>
        <v>15.032679738562093</v>
      </c>
      <c r="L57" s="680">
        <f>'цены сумма'!L56/'цены сумма'!L$58*100</f>
        <v>5.2287581699346397</v>
      </c>
    </row>
    <row r="58" spans="1:12">
      <c r="A58" s="1079" t="s">
        <v>67</v>
      </c>
      <c r="B58" s="1079"/>
      <c r="C58" s="1079"/>
      <c r="D58" s="1079"/>
      <c r="E58" s="1079"/>
      <c r="F58" s="1079"/>
      <c r="G58" s="679">
        <v>-2</v>
      </c>
      <c r="H58" s="680">
        <f>'цены сумма'!H57/'цены сумма'!H$58*100</f>
        <v>0</v>
      </c>
      <c r="I58" s="680">
        <f>'цены сумма'!I57/'цены сумма'!I$58*100</f>
        <v>0</v>
      </c>
      <c r="J58" s="680">
        <f>'цены сумма'!J57/'цены сумма'!J$58*100</f>
        <v>0</v>
      </c>
      <c r="K58" s="680">
        <f>'цены сумма'!K57/'цены сумма'!K$58*100</f>
        <v>1.9607843137254906</v>
      </c>
      <c r="L58" s="680">
        <f>'цены сумма'!L57/'цены сумма'!L$58*100</f>
        <v>16.993464052287578</v>
      </c>
    </row>
    <row r="59" spans="1:12" s="355" customFormat="1">
      <c r="A59" s="691" t="s">
        <v>661</v>
      </c>
      <c r="B59" s="692"/>
      <c r="C59" s="692"/>
      <c r="D59" s="692"/>
      <c r="E59" s="692"/>
      <c r="F59" s="692"/>
      <c r="G59" s="693"/>
      <c r="H59" s="694">
        <f>H55+(H56+H58)/2</f>
        <v>65.410958904109577</v>
      </c>
      <c r="I59" s="694">
        <f>I55+(I56+I58)/2</f>
        <v>64.333333333333343</v>
      </c>
      <c r="J59" s="694">
        <f>J55+(J56+J58)/2</f>
        <v>50</v>
      </c>
      <c r="K59" s="694">
        <f>K55+(K56+K58)/2</f>
        <v>51.633986928104576</v>
      </c>
      <c r="L59" s="694">
        <f>L55+(L56+L58)/2</f>
        <v>54.248366013071895</v>
      </c>
    </row>
    <row r="60" spans="1:12">
      <c r="A60" s="665" t="s">
        <v>545</v>
      </c>
      <c r="B60" s="666"/>
      <c r="C60" s="666"/>
      <c r="D60" s="666"/>
      <c r="E60" s="666"/>
      <c r="F60" s="666"/>
      <c r="G60" s="666"/>
      <c r="H60" s="666"/>
      <c r="I60" s="666"/>
      <c r="J60" s="666"/>
      <c r="K60" s="666"/>
      <c r="L60" s="667"/>
    </row>
    <row r="61" spans="1:12">
      <c r="A61" s="1079" t="s">
        <v>209</v>
      </c>
      <c r="B61" s="1079"/>
      <c r="C61" s="1079"/>
      <c r="D61" s="1079"/>
      <c r="E61" s="1079"/>
      <c r="F61" s="1079"/>
      <c r="G61" s="679">
        <v>1</v>
      </c>
      <c r="H61" s="680">
        <f>'цены сумма'!H60/'цены сумма'!H$64*100</f>
        <v>21.323529411764707</v>
      </c>
      <c r="I61" s="680">
        <f>'цены сумма'!I60/'цены сумма'!I$64*100</f>
        <v>11.920529801324506</v>
      </c>
      <c r="J61" s="680">
        <f>'цены сумма'!J60/'цены сумма'!J$64*100</f>
        <v>8.1081081081081088</v>
      </c>
      <c r="K61" s="680">
        <f>'цены сумма'!K60/'цены сумма'!K$64*100</f>
        <v>14.743589743589746</v>
      </c>
      <c r="L61" s="680">
        <f>'цены сумма'!L60/'цены сумма'!L$64*100</f>
        <v>10.256410256410255</v>
      </c>
    </row>
    <row r="62" spans="1:12">
      <c r="A62" s="1079" t="s">
        <v>243</v>
      </c>
      <c r="B62" s="1079"/>
      <c r="C62" s="1079"/>
      <c r="D62" s="1079"/>
      <c r="E62" s="1079"/>
      <c r="F62" s="1079"/>
      <c r="G62" s="679">
        <v>0</v>
      </c>
      <c r="H62" s="680">
        <f>'цены сумма'!H61/'цены сумма'!H$64*100</f>
        <v>71.323529411764696</v>
      </c>
      <c r="I62" s="680">
        <f>'цены сумма'!I61/'цены сумма'!I$64*100</f>
        <v>78.807947019867569</v>
      </c>
      <c r="J62" s="680">
        <f>'цены сумма'!J61/'цены сумма'!J$64*100</f>
        <v>77.027027027027046</v>
      </c>
      <c r="K62" s="680">
        <f>'цены сумма'!K61/'цены сумма'!K$64*100</f>
        <v>71.15384615384616</v>
      </c>
      <c r="L62" s="680">
        <f>'цены сумма'!L61/'цены сумма'!L$64*100</f>
        <v>62.179487179487182</v>
      </c>
    </row>
    <row r="63" spans="1:12">
      <c r="A63" s="1079" t="s">
        <v>244</v>
      </c>
      <c r="B63" s="1079"/>
      <c r="C63" s="1079"/>
      <c r="D63" s="1079"/>
      <c r="E63" s="1079"/>
      <c r="F63" s="1079"/>
      <c r="G63" s="679">
        <v>-1</v>
      </c>
      <c r="H63" s="680">
        <f>'цены сумма'!H62/'цены сумма'!H$64*100</f>
        <v>7.352941176470587</v>
      </c>
      <c r="I63" s="680">
        <f>'цены сумма'!I62/'цены сумма'!I$64*100</f>
        <v>7.9470198675496704</v>
      </c>
      <c r="J63" s="680">
        <f>'цены сумма'!J62/'цены сумма'!J$64*100</f>
        <v>13.513513513513514</v>
      </c>
      <c r="K63" s="680">
        <f>'цены сумма'!K62/'цены сумма'!K$64*100</f>
        <v>12.179487179487181</v>
      </c>
      <c r="L63" s="680">
        <f>'цены сумма'!L62/'цены сумма'!L$64*100</f>
        <v>3.8461538461538463</v>
      </c>
    </row>
    <row r="64" spans="1:12">
      <c r="A64" s="1079" t="s">
        <v>67</v>
      </c>
      <c r="B64" s="1079"/>
      <c r="C64" s="1079"/>
      <c r="D64" s="1079"/>
      <c r="E64" s="1079"/>
      <c r="F64" s="1079"/>
      <c r="G64" s="679">
        <v>-2</v>
      </c>
      <c r="H64" s="680">
        <f>'цены сумма'!H63/'цены сумма'!H$64*100</f>
        <v>0</v>
      </c>
      <c r="I64" s="680">
        <f>'цены сумма'!I63/'цены сумма'!I$64*100</f>
        <v>1.3245033112582782</v>
      </c>
      <c r="J64" s="680">
        <f>'цены сумма'!J63/'цены сумма'!J$64*100</f>
        <v>1.3513513513513515</v>
      </c>
      <c r="K64" s="680">
        <f>'цены сумма'!K63/'цены сумма'!K$64*100</f>
        <v>1.9230769230769236</v>
      </c>
      <c r="L64" s="680">
        <f>'цены сумма'!L63/'цены сумма'!L$64*100</f>
        <v>23.717948717948715</v>
      </c>
    </row>
    <row r="65" spans="1:12" s="355" customFormat="1">
      <c r="A65" s="691" t="s">
        <v>661</v>
      </c>
      <c r="B65" s="692"/>
      <c r="C65" s="692"/>
      <c r="D65" s="692"/>
      <c r="E65" s="692"/>
      <c r="F65" s="692"/>
      <c r="G65" s="693"/>
      <c r="H65" s="694">
        <f>H61+(H62+H64)/2</f>
        <v>56.985294117647058</v>
      </c>
      <c r="I65" s="694">
        <f>I61+(I62+I64)/2</f>
        <v>51.986754966887432</v>
      </c>
      <c r="J65" s="694">
        <f>J61+(J62+J64)/2</f>
        <v>47.297297297297305</v>
      </c>
      <c r="K65" s="694">
        <f>K61+(K62+K64)/2</f>
        <v>51.282051282051285</v>
      </c>
      <c r="L65" s="694">
        <f>L61+(L62+L64)/2</f>
        <v>53.205128205128204</v>
      </c>
    </row>
    <row r="66" spans="1:12">
      <c r="A66" s="665" t="s">
        <v>582</v>
      </c>
      <c r="B66" s="666"/>
      <c r="C66" s="666"/>
      <c r="D66" s="666"/>
      <c r="E66" s="666"/>
      <c r="F66" s="666"/>
      <c r="G66" s="666"/>
      <c r="H66" s="666"/>
      <c r="I66" s="666"/>
      <c r="J66" s="666"/>
      <c r="K66" s="666"/>
      <c r="L66" s="667"/>
    </row>
    <row r="67" spans="1:12">
      <c r="A67" s="1079" t="s">
        <v>209</v>
      </c>
      <c r="B67" s="1079"/>
      <c r="C67" s="1079"/>
      <c r="D67" s="1079"/>
      <c r="E67" s="1079"/>
      <c r="F67" s="1079"/>
      <c r="G67" s="679">
        <v>1</v>
      </c>
      <c r="H67" s="680">
        <f>'цены сумма'!H66/'цены сумма'!H$70*100</f>
        <v>0</v>
      </c>
      <c r="I67" s="680">
        <f>'цены сумма'!I66/'цены сумма'!I$70*100</f>
        <v>0</v>
      </c>
      <c r="J67" s="680">
        <f>'цены сумма'!J66/'цены сумма'!J$70*100</f>
        <v>0</v>
      </c>
      <c r="K67" s="680">
        <f>'цены сумма'!K66/'цены сумма'!K$70*100</f>
        <v>0</v>
      </c>
      <c r="L67" s="680">
        <f>'цены сумма'!L66/'цены сумма'!L$70*100</f>
        <v>0</v>
      </c>
    </row>
    <row r="68" spans="1:12">
      <c r="A68" s="1079" t="s">
        <v>243</v>
      </c>
      <c r="B68" s="1079"/>
      <c r="C68" s="1079"/>
      <c r="D68" s="1079"/>
      <c r="E68" s="1079"/>
      <c r="F68" s="1079"/>
      <c r="G68" s="679">
        <v>0</v>
      </c>
      <c r="H68" s="680">
        <f>'цены сумма'!H67/'цены сумма'!H$70*100</f>
        <v>100</v>
      </c>
      <c r="I68" s="680">
        <f>'цены сумма'!I67/'цены сумма'!I$70*100</f>
        <v>100</v>
      </c>
      <c r="J68" s="680">
        <f>'цены сумма'!J67/'цены сумма'!J$70*100</f>
        <v>100</v>
      </c>
      <c r="K68" s="680">
        <f>'цены сумма'!K67/'цены сумма'!K$70*100</f>
        <v>100</v>
      </c>
      <c r="L68" s="680">
        <f>'цены сумма'!L67/'цены сумма'!L$70*100</f>
        <v>50</v>
      </c>
    </row>
    <row r="69" spans="1:12">
      <c r="A69" s="1079" t="s">
        <v>244</v>
      </c>
      <c r="B69" s="1079"/>
      <c r="C69" s="1079"/>
      <c r="D69" s="1079"/>
      <c r="E69" s="1079"/>
      <c r="F69" s="1079"/>
      <c r="G69" s="679">
        <v>-1</v>
      </c>
      <c r="H69" s="680">
        <f>'цены сумма'!H68/'цены сумма'!H$70*100</f>
        <v>0</v>
      </c>
      <c r="I69" s="680">
        <f>'цены сумма'!I68/'цены сумма'!I$70*100</f>
        <v>0</v>
      </c>
      <c r="J69" s="680">
        <f>'цены сумма'!J68/'цены сумма'!J$70*100</f>
        <v>0</v>
      </c>
      <c r="K69" s="680">
        <f>'цены сумма'!K68/'цены сумма'!K$70*100</f>
        <v>0</v>
      </c>
      <c r="L69" s="680">
        <f>'цены сумма'!L68/'цены сумма'!L$70*100</f>
        <v>0</v>
      </c>
    </row>
    <row r="70" spans="1:12">
      <c r="A70" s="1079" t="s">
        <v>67</v>
      </c>
      <c r="B70" s="1079"/>
      <c r="C70" s="1079"/>
      <c r="D70" s="1079"/>
      <c r="E70" s="1079"/>
      <c r="F70" s="1079"/>
      <c r="G70" s="679">
        <v>-2</v>
      </c>
      <c r="H70" s="680">
        <f>'цены сумма'!H69/'цены сумма'!H$70*100</f>
        <v>0</v>
      </c>
      <c r="I70" s="680">
        <f>'цены сумма'!I69/'цены сумма'!I$70*100</f>
        <v>0</v>
      </c>
      <c r="J70" s="680">
        <f>'цены сумма'!J69/'цены сумма'!J$70*100</f>
        <v>0</v>
      </c>
      <c r="K70" s="680">
        <f>'цены сумма'!K69/'цены сумма'!K$70*100</f>
        <v>0</v>
      </c>
      <c r="L70" s="680">
        <f>'цены сумма'!L69/'цены сумма'!L$70*100</f>
        <v>50</v>
      </c>
    </row>
    <row r="71" spans="1:12" s="355" customFormat="1">
      <c r="A71" s="691" t="s">
        <v>661</v>
      </c>
      <c r="B71" s="692"/>
      <c r="C71" s="692"/>
      <c r="D71" s="692"/>
      <c r="E71" s="692"/>
      <c r="F71" s="692"/>
      <c r="G71" s="693"/>
      <c r="H71" s="694">
        <f>H67+(H68+H70)/2</f>
        <v>50</v>
      </c>
      <c r="I71" s="694">
        <f>I67+(I68+I70)/2</f>
        <v>50</v>
      </c>
      <c r="J71" s="694">
        <f>J67+(J68+J70)/2</f>
        <v>50</v>
      </c>
      <c r="K71" s="694">
        <f>K67+(K68+K70)/2</f>
        <v>50</v>
      </c>
      <c r="L71" s="694">
        <f>L67+(L68+L70)/2</f>
        <v>50</v>
      </c>
    </row>
    <row r="72" spans="1:12">
      <c r="A72" s="665" t="s">
        <v>232</v>
      </c>
      <c r="B72" s="666"/>
      <c r="C72" s="666"/>
      <c r="D72" s="666"/>
      <c r="E72" s="666"/>
      <c r="F72" s="666"/>
      <c r="G72" s="666"/>
      <c r="H72" s="666"/>
      <c r="I72" s="666"/>
      <c r="J72" s="666"/>
      <c r="K72" s="666"/>
      <c r="L72" s="667"/>
    </row>
    <row r="73" spans="1:12">
      <c r="A73" s="1079" t="s">
        <v>209</v>
      </c>
      <c r="B73" s="1079"/>
      <c r="C73" s="1079"/>
      <c r="D73" s="1079"/>
      <c r="E73" s="1079"/>
      <c r="F73" s="1079"/>
      <c r="G73" s="679">
        <v>1</v>
      </c>
      <c r="H73" s="680">
        <f>'цены сумма'!H72/'цены сумма'!H$76*100</f>
        <v>50</v>
      </c>
      <c r="I73" s="680">
        <f>'цены сумма'!I72/'цены сумма'!I$76*100</f>
        <v>28.571428571428569</v>
      </c>
      <c r="J73" s="680">
        <f>'цены сумма'!J72/'цены сумма'!J$76*100</f>
        <v>33.333333333333336</v>
      </c>
      <c r="K73" s="680">
        <f>'цены сумма'!K72/'цены сумма'!K$76*100</f>
        <v>20</v>
      </c>
      <c r="L73" s="680">
        <f>'цены сумма'!L72/'цены сумма'!L$76*100</f>
        <v>6.666666666666667</v>
      </c>
    </row>
    <row r="74" spans="1:12">
      <c r="A74" s="1079" t="s">
        <v>243</v>
      </c>
      <c r="B74" s="1079"/>
      <c r="C74" s="1079"/>
      <c r="D74" s="1079"/>
      <c r="E74" s="1079"/>
      <c r="F74" s="1079"/>
      <c r="G74" s="679">
        <v>0</v>
      </c>
      <c r="H74" s="680">
        <f>'цены сумма'!H73/'цены сумма'!H$76*100</f>
        <v>50</v>
      </c>
      <c r="I74" s="680">
        <f>'цены сумма'!I73/'цены сумма'!I$76*100</f>
        <v>71.428571428571431</v>
      </c>
      <c r="J74" s="680">
        <f>'цены сумма'!J73/'цены сумма'!J$76*100</f>
        <v>66.666666666666671</v>
      </c>
      <c r="K74" s="680">
        <f>'цены сумма'!K73/'цены сумма'!K$76*100</f>
        <v>80</v>
      </c>
      <c r="L74" s="680">
        <f>'цены сумма'!L73/'цены сумма'!L$76*100</f>
        <v>73.333333333333343</v>
      </c>
    </row>
    <row r="75" spans="1:12">
      <c r="A75" s="1079" t="s">
        <v>244</v>
      </c>
      <c r="B75" s="1079"/>
      <c r="C75" s="1079"/>
      <c r="D75" s="1079"/>
      <c r="E75" s="1079"/>
      <c r="F75" s="1079"/>
      <c r="G75" s="679">
        <v>-1</v>
      </c>
      <c r="H75" s="680">
        <f>'цены сумма'!H74/'цены сумма'!H$76*100</f>
        <v>0</v>
      </c>
      <c r="I75" s="680">
        <f>'цены сумма'!I74/'цены сумма'!I$76*100</f>
        <v>0</v>
      </c>
      <c r="J75" s="680">
        <f>'цены сумма'!J74/'цены сумма'!J$76*100</f>
        <v>0</v>
      </c>
      <c r="K75" s="680">
        <f>'цены сумма'!K74/'цены сумма'!K$76*100</f>
        <v>0</v>
      </c>
      <c r="L75" s="680">
        <f>'цены сумма'!L74/'цены сумма'!L$76*100</f>
        <v>0</v>
      </c>
    </row>
    <row r="76" spans="1:12">
      <c r="A76" s="1079" t="s">
        <v>67</v>
      </c>
      <c r="B76" s="1079"/>
      <c r="C76" s="1079"/>
      <c r="D76" s="1079"/>
      <c r="E76" s="1079"/>
      <c r="F76" s="1079"/>
      <c r="G76" s="679">
        <v>-2</v>
      </c>
      <c r="H76" s="680">
        <f>'цены сумма'!H75/'цены сумма'!H$76*100</f>
        <v>0</v>
      </c>
      <c r="I76" s="680">
        <f>'цены сумма'!I75/'цены сумма'!I$76*100</f>
        <v>0</v>
      </c>
      <c r="J76" s="680">
        <f>'цены сумма'!J75/'цены сумма'!J$76*100</f>
        <v>0</v>
      </c>
      <c r="K76" s="680">
        <f>'цены сумма'!K75/'цены сумма'!K$76*100</f>
        <v>0</v>
      </c>
      <c r="L76" s="680">
        <f>'цены сумма'!L75/'цены сумма'!L$76*100</f>
        <v>20</v>
      </c>
    </row>
    <row r="77" spans="1:12" s="355" customFormat="1">
      <c r="A77" s="1260" t="s">
        <v>661</v>
      </c>
      <c r="B77" s="1261"/>
      <c r="C77" s="1261"/>
      <c r="D77" s="1261"/>
      <c r="E77" s="1261"/>
      <c r="F77" s="1262"/>
      <c r="G77" s="695"/>
      <c r="H77" s="694">
        <f>H73+(H74+H76)/2</f>
        <v>75</v>
      </c>
      <c r="I77" s="694">
        <f>I73+(I74+I76)/2</f>
        <v>64.285714285714278</v>
      </c>
      <c r="J77" s="694">
        <f>J73+(J74+J76)/2</f>
        <v>66.666666666666671</v>
      </c>
      <c r="K77" s="694">
        <f>K73+(K74+K76)/2</f>
        <v>60</v>
      </c>
      <c r="L77" s="694">
        <f>L73+(L74+L76)/2</f>
        <v>53.333333333333336</v>
      </c>
    </row>
    <row r="78" spans="1:12">
      <c r="A78" s="1080" t="s">
        <v>86</v>
      </c>
      <c r="B78" s="1081"/>
      <c r="C78" s="1081"/>
      <c r="D78" s="1081"/>
      <c r="E78" s="1081"/>
      <c r="F78" s="1082"/>
      <c r="G78" s="683"/>
      <c r="H78" s="696"/>
      <c r="I78" s="696"/>
      <c r="J78" s="696"/>
      <c r="K78" s="696"/>
      <c r="L78" s="683"/>
    </row>
    <row r="79" spans="1:12">
      <c r="A79" s="1078" t="s">
        <v>209</v>
      </c>
      <c r="B79" s="1078"/>
      <c r="C79" s="1078"/>
      <c r="D79" s="1078"/>
      <c r="E79" s="1078"/>
      <c r="F79" s="1078"/>
      <c r="G79" s="685">
        <v>1</v>
      </c>
      <c r="H79" s="686">
        <f>Цены!H40+Цены!H45+Цены!H50+Цены!H55+Цены!H60+Цены!H65+Цены!H70+Цены!H75+Цены!H80+Цены!H85+Цены!H90</f>
        <v>40.496894409937894</v>
      </c>
      <c r="I79" s="686">
        <f>Цены!I40+Цены!I45+Цены!I50+Цены!I55+Цены!I60+Цены!I65+Цены!I70+Цены!I75+Цены!I80+Цены!I85+Цены!I90</f>
        <v>31.046931407942239</v>
      </c>
      <c r="J79" s="686">
        <f>Цены!J40+Цены!J45+Цены!J50+Цены!J55+Цены!J60+Цены!J65+Цены!J70+Цены!J75+Цены!J80+Цены!J85+Цены!J90</f>
        <v>16.437537358039449</v>
      </c>
      <c r="K79" s="686">
        <f>Цены!K40+Цены!K45+Цены!K50+Цены!K55+Цены!K60+Цены!K65+Цены!K70+Цены!K75+Цены!K80+Цены!K85+Цены!K90</f>
        <v>22.093023255813954</v>
      </c>
      <c r="L79" s="686">
        <f>Цены!L40+Цены!L45+Цены!L50+Цены!L55+Цены!L60+Цены!L65+Цены!L70+Цены!L75+Цены!L80+Цены!L85+Цены!L90</f>
        <v>17.500000000000004</v>
      </c>
    </row>
    <row r="80" spans="1:12">
      <c r="A80" s="1078" t="s">
        <v>243</v>
      </c>
      <c r="B80" s="1078"/>
      <c r="C80" s="1078"/>
      <c r="D80" s="1078"/>
      <c r="E80" s="1078"/>
      <c r="F80" s="1078"/>
      <c r="G80" s="685">
        <v>0</v>
      </c>
      <c r="H80" s="686">
        <f>Цены!H41+Цены!H46+Цены!H51+Цены!H56+Цены!H61+Цены!H66+Цены!H71+Цены!H76+Цены!H81+Цены!H86+Цены!H91</f>
        <v>54.285714285714285</v>
      </c>
      <c r="I80" s="686">
        <f>Цены!I41+Цены!I46+Цены!I51+Цены!I56+Цены!I61+Цены!I66+Цены!I71+Цены!I76+Цены!I81+Цены!I86+Цены!I91</f>
        <v>59.44645006016848</v>
      </c>
      <c r="J80" s="686">
        <f>Цены!J41+Цены!J46+Цены!J51+Цены!J56+Цены!J61+Цены!J66+Цены!J71+Цены!J76+Цены!J81+Цены!J86+Цены!J91</f>
        <v>62.64196054991033</v>
      </c>
      <c r="K80" s="686">
        <f>Цены!K41+Цены!K46+Цены!K51+Цены!K56+Цены!K61+Цены!K66+Цены!K71+Цены!K76+Цены!K81+Цены!K86+Цены!K91</f>
        <v>58.546511627906973</v>
      </c>
      <c r="L80" s="686">
        <f>Цены!L41+Цены!L46+Цены!L51+Цены!L56+Цены!L61+Цены!L66+Цены!L71+Цены!L76+Цены!L81+Цены!L86+Цены!L91</f>
        <v>52.441860465116278</v>
      </c>
    </row>
    <row r="81" spans="1:12">
      <c r="A81" s="1078" t="s">
        <v>244</v>
      </c>
      <c r="B81" s="1078"/>
      <c r="C81" s="1078"/>
      <c r="D81" s="1078"/>
      <c r="E81" s="1078"/>
      <c r="F81" s="1078"/>
      <c r="G81" s="685">
        <v>-1</v>
      </c>
      <c r="H81" s="686">
        <f>Цены!H42+Цены!H47+Цены!H52+Цены!H57+Цены!H62+Цены!H67+Цены!H72+Цены!H77+Цены!H82+Цены!H87+Цены!H92</f>
        <v>4.9689440993788816</v>
      </c>
      <c r="I81" s="686">
        <f>Цены!I42+Цены!I47+Цены!I52+Цены!I57+Цены!I62+Цены!I67+Цены!I72+Цены!I77+Цены!I82+Цены!I87+Цены!I92</f>
        <v>9.2659446450060177</v>
      </c>
      <c r="J81" s="686">
        <f>Цены!J42+Цены!J47+Цены!J52+Цены!J57+Цены!J62+Цены!J67+Цены!J72+Цены!J77+Цены!J82+Цены!J87+Цены!J92</f>
        <v>20.322773460848772</v>
      </c>
      <c r="K81" s="686">
        <f>Цены!K42+Цены!K47+Цены!K52+Цены!K57+Цены!K62+Цены!K67+Цены!K72+Цены!K77+Цены!K82+Цены!K87+Цены!K92</f>
        <v>18.604651162790702</v>
      </c>
      <c r="L81" s="686">
        <f>Цены!L42+Цены!L47+Цены!L52+Цены!L57+Цены!L62+Цены!L67+Цены!L72+Цены!L77+Цены!L82+Цены!L87+Цены!L92</f>
        <v>7.8488372093023262</v>
      </c>
    </row>
    <row r="82" spans="1:12">
      <c r="A82" s="1078" t="s">
        <v>67</v>
      </c>
      <c r="B82" s="1078"/>
      <c r="C82" s="1078"/>
      <c r="D82" s="1078"/>
      <c r="E82" s="1078"/>
      <c r="F82" s="1078"/>
      <c r="G82" s="685">
        <v>-2</v>
      </c>
      <c r="H82" s="686">
        <f>Цены!H43+Цены!H48+Цены!H53+Цены!H58+Цены!H63+Цены!H68+Цены!H73+Цены!H78+Цены!H83+Цены!H88+Цены!H93</f>
        <v>0.2484472049689441</v>
      </c>
      <c r="I82" s="686">
        <f>Цены!I43+Цены!I48+Цены!I53+Цены!I58+Цены!I63+Цены!I68+Цены!I73+Цены!I78+Цены!I83+Цены!I88+Цены!I93</f>
        <v>0.24067388688327315</v>
      </c>
      <c r="J82" s="686">
        <f>Цены!J43+Цены!J48+Цены!J53+Цены!J58+Цены!J63+Цены!J68+Цены!J73+Цены!J78+Цены!J83+Цены!J88+Цены!J93</f>
        <v>0.59772863120143449</v>
      </c>
      <c r="K82" s="686">
        <f>Цены!K43+Цены!K48+Цены!K53+Цены!K58+Цены!K63+Цены!K68+Цены!K73+Цены!K78+Цены!K83+Цены!K88+Цены!K93</f>
        <v>0.7558139534883721</v>
      </c>
      <c r="L82" s="686">
        <f>Цены!L43+Цены!L48+Цены!L53+Цены!L58+Цены!L63+Цены!L68+Цены!L73+Цены!L78+Цены!L83+Цены!L88+Цены!L93</f>
        <v>22.209302325581394</v>
      </c>
    </row>
    <row r="83" spans="1:12">
      <c r="A83" s="1077" t="s">
        <v>87</v>
      </c>
      <c r="B83" s="1077"/>
      <c r="C83" s="1077"/>
      <c r="D83" s="1077"/>
      <c r="E83" s="1077"/>
      <c r="F83" s="1077"/>
      <c r="G83" s="687"/>
      <c r="H83" s="697"/>
      <c r="I83" s="697"/>
      <c r="J83" s="697"/>
      <c r="K83" s="697"/>
      <c r="L83" s="698"/>
    </row>
    <row r="84" spans="1:12">
      <c r="A84" s="1077"/>
      <c r="B84" s="1077"/>
      <c r="C84" s="1077"/>
      <c r="D84" s="1077"/>
      <c r="E84" s="1077"/>
      <c r="F84" s="1077"/>
      <c r="G84" s="685"/>
      <c r="H84" s="685">
        <f>SUM(H79:H82)</f>
        <v>100.00000000000001</v>
      </c>
      <c r="I84" s="685">
        <f>SUM(I79:I82)</f>
        <v>100.00000000000001</v>
      </c>
      <c r="J84" s="685">
        <f>SUM(J79:J82)</f>
        <v>99.999999999999986</v>
      </c>
      <c r="K84" s="685">
        <f>SUM(K79:K82)</f>
        <v>100</v>
      </c>
      <c r="L84" s="685">
        <f>SUM(L79:L82)</f>
        <v>100</v>
      </c>
    </row>
  </sheetData>
  <mergeCells count="59">
    <mergeCell ref="C2:K2"/>
    <mergeCell ref="A4:F5"/>
    <mergeCell ref="G4:G5"/>
    <mergeCell ref="A7:F7"/>
    <mergeCell ref="A14:F14"/>
    <mergeCell ref="A15:F15"/>
    <mergeCell ref="A16:F16"/>
    <mergeCell ref="A19:F19"/>
    <mergeCell ref="A8:F8"/>
    <mergeCell ref="A9:F9"/>
    <mergeCell ref="A10:F10"/>
    <mergeCell ref="A13:F13"/>
    <mergeCell ref="A26:F26"/>
    <mergeCell ref="A27:F27"/>
    <mergeCell ref="A28:F28"/>
    <mergeCell ref="A31:F31"/>
    <mergeCell ref="A20:F20"/>
    <mergeCell ref="A21:F21"/>
    <mergeCell ref="A22:F22"/>
    <mergeCell ref="A25:F25"/>
    <mergeCell ref="A38:F38"/>
    <mergeCell ref="A39:F39"/>
    <mergeCell ref="A40:F40"/>
    <mergeCell ref="A43:F43"/>
    <mergeCell ref="A32:F32"/>
    <mergeCell ref="A33:F33"/>
    <mergeCell ref="A34:F34"/>
    <mergeCell ref="A37:F37"/>
    <mergeCell ref="A50:F50"/>
    <mergeCell ref="A51:F51"/>
    <mergeCell ref="A52:F52"/>
    <mergeCell ref="A55:F55"/>
    <mergeCell ref="A44:F44"/>
    <mergeCell ref="A45:F45"/>
    <mergeCell ref="A46:F46"/>
    <mergeCell ref="A49:F49"/>
    <mergeCell ref="A62:F62"/>
    <mergeCell ref="A63:F63"/>
    <mergeCell ref="A64:F64"/>
    <mergeCell ref="A67:F67"/>
    <mergeCell ref="A56:F56"/>
    <mergeCell ref="A57:F57"/>
    <mergeCell ref="A58:F58"/>
    <mergeCell ref="A61:F61"/>
    <mergeCell ref="A74:F74"/>
    <mergeCell ref="A75:F75"/>
    <mergeCell ref="A76:F76"/>
    <mergeCell ref="A77:F77"/>
    <mergeCell ref="A68:F68"/>
    <mergeCell ref="A69:F69"/>
    <mergeCell ref="A70:F70"/>
    <mergeCell ref="A73:F73"/>
    <mergeCell ref="A82:F82"/>
    <mergeCell ref="A83:F83"/>
    <mergeCell ref="A84:F84"/>
    <mergeCell ref="A78:F78"/>
    <mergeCell ref="A79:F79"/>
    <mergeCell ref="A80:F80"/>
    <mergeCell ref="A81:F81"/>
  </mergeCells>
  <phoneticPr fontId="46" type="noConversion"/>
  <pageMargins left="0.75" right="0.75" top="1" bottom="1" header="0.5" footer="0.5"/>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
    <tabColor indexed="15"/>
  </sheetPr>
  <dimension ref="A1:DJ30"/>
  <sheetViews>
    <sheetView topLeftCell="A7" workbookViewId="0">
      <pane xSplit="2" topLeftCell="C1" activePane="topRight" state="frozen"/>
      <selection activeCell="L12" sqref="L12"/>
      <selection pane="topRight" activeCell="L12" sqref="L12"/>
    </sheetView>
  </sheetViews>
  <sheetFormatPr defaultColWidth="9.109375" defaultRowHeight="13.2"/>
  <cols>
    <col min="1" max="1" width="8" style="240" customWidth="1"/>
    <col min="2" max="2" width="23.109375" style="230" customWidth="1"/>
    <col min="3" max="6" width="14.33203125" style="231" bestFit="1" customWidth="1"/>
    <col min="7" max="7" width="11" style="231" bestFit="1" customWidth="1"/>
    <col min="8" max="8" width="11" style="232" bestFit="1" customWidth="1"/>
    <col min="9" max="12" width="14.33203125" style="231" bestFit="1" customWidth="1"/>
    <col min="13" max="13" width="11" style="231" bestFit="1" customWidth="1"/>
    <col min="14" max="14" width="11" style="232" bestFit="1" customWidth="1"/>
    <col min="15" max="18" width="14.33203125" style="231" bestFit="1" customWidth="1"/>
    <col min="19" max="20" width="9.109375" style="231"/>
    <col min="21" max="24" width="14.33203125" style="231" bestFit="1" customWidth="1"/>
    <col min="25" max="26" width="9.109375" style="231"/>
    <col min="27" max="30" width="14.33203125" style="231" bestFit="1" customWidth="1"/>
    <col min="31" max="32" width="9.109375" style="231"/>
    <col min="33" max="36" width="14.33203125" style="231" bestFit="1" customWidth="1"/>
    <col min="37" max="38" width="9.109375" style="231"/>
    <col min="39" max="42" width="14.33203125" style="231" bestFit="1" customWidth="1"/>
    <col min="43" max="16384" width="9.109375" style="231"/>
  </cols>
  <sheetData>
    <row r="1" spans="1:114" ht="13.8" thickBot="1"/>
    <row r="2" spans="1:114" ht="15" customHeight="1">
      <c r="A2" s="1270" t="s">
        <v>457</v>
      </c>
      <c r="B2" s="1271"/>
      <c r="C2" s="1271"/>
      <c r="D2" s="1271"/>
      <c r="E2" s="1271"/>
      <c r="F2" s="1271"/>
      <c r="G2" s="1271"/>
      <c r="H2" s="1271"/>
      <c r="I2" s="1271"/>
      <c r="J2" s="1272"/>
      <c r="N2" s="231"/>
    </row>
    <row r="3" spans="1:114" ht="15.75" customHeight="1">
      <c r="A3" s="1273"/>
      <c r="B3" s="1274"/>
      <c r="C3" s="1274"/>
      <c r="D3" s="1274"/>
      <c r="E3" s="1274"/>
      <c r="F3" s="1274"/>
      <c r="G3" s="1274"/>
      <c r="H3" s="1274"/>
      <c r="I3" s="1274"/>
      <c r="J3" s="1275"/>
      <c r="N3" s="231"/>
      <c r="AS3" s="238"/>
      <c r="AT3" s="238"/>
      <c r="AU3" s="238"/>
      <c r="AV3" s="238"/>
      <c r="AW3" s="238"/>
    </row>
    <row r="4" spans="1:114" ht="15.75" customHeight="1">
      <c r="A4" s="1273"/>
      <c r="B4" s="1274"/>
      <c r="C4" s="1274"/>
      <c r="D4" s="1274"/>
      <c r="E4" s="1274"/>
      <c r="F4" s="1274"/>
      <c r="G4" s="1274"/>
      <c r="H4" s="1274"/>
      <c r="I4" s="1274"/>
      <c r="J4" s="1275"/>
      <c r="N4" s="231"/>
      <c r="AS4" s="238"/>
      <c r="AT4" s="238"/>
      <c r="AU4" s="238"/>
      <c r="AV4" s="238"/>
      <c r="AW4" s="238"/>
    </row>
    <row r="5" spans="1:114" ht="12.75" customHeight="1">
      <c r="A5" s="1276" t="s">
        <v>606</v>
      </c>
      <c r="B5" s="1277" t="s">
        <v>607</v>
      </c>
      <c r="C5" s="1278"/>
      <c r="D5" s="1278"/>
      <c r="E5" s="1278"/>
      <c r="F5" s="1278"/>
      <c r="G5" s="1278"/>
      <c r="H5" s="1278"/>
      <c r="I5" s="1278"/>
      <c r="J5" s="1278"/>
      <c r="K5" s="1278"/>
      <c r="L5" s="1278"/>
      <c r="M5" s="1278"/>
      <c r="N5" s="1278"/>
      <c r="O5" s="1278"/>
      <c r="P5" s="1278"/>
      <c r="Q5" s="1278"/>
      <c r="R5" s="1278"/>
      <c r="S5" s="1278"/>
      <c r="T5" s="1278"/>
      <c r="U5" s="1278"/>
      <c r="V5" s="1278"/>
      <c r="W5" s="1278"/>
      <c r="X5" s="1278"/>
      <c r="Y5" s="1278"/>
      <c r="Z5" s="1278"/>
      <c r="AA5" s="1278"/>
      <c r="AB5" s="1278"/>
      <c r="AC5" s="1278"/>
      <c r="AD5" s="1278"/>
      <c r="AE5" s="1278"/>
      <c r="AF5" s="1278"/>
      <c r="AG5" s="1278"/>
      <c r="AH5" s="1278"/>
      <c r="AI5" s="1278"/>
      <c r="AJ5" s="1278"/>
      <c r="AK5" s="1278"/>
      <c r="AL5" s="1278"/>
      <c r="AM5" s="1278"/>
      <c r="AN5" s="1278"/>
      <c r="AO5" s="1278"/>
      <c r="AP5" s="1278"/>
      <c r="AQ5" s="248"/>
      <c r="AR5" s="248"/>
      <c r="AS5" s="238"/>
      <c r="AT5" s="238"/>
      <c r="AU5" s="238"/>
      <c r="AV5" s="238"/>
      <c r="AW5" s="238"/>
    </row>
    <row r="6" spans="1:114" ht="12.75" customHeight="1">
      <c r="A6" s="1276"/>
      <c r="B6" s="1277"/>
      <c r="C6" s="1268" t="s">
        <v>609</v>
      </c>
      <c r="D6" s="1268"/>
      <c r="E6" s="1268"/>
      <c r="F6" s="1268"/>
      <c r="G6" s="1267" t="s">
        <v>608</v>
      </c>
      <c r="H6" s="1267"/>
      <c r="I6" s="1268" t="s">
        <v>604</v>
      </c>
      <c r="J6" s="1268"/>
      <c r="K6" s="1268"/>
      <c r="L6" s="1268"/>
      <c r="M6" s="1267" t="s">
        <v>608</v>
      </c>
      <c r="N6" s="1267"/>
      <c r="O6" s="1268" t="s">
        <v>610</v>
      </c>
      <c r="P6" s="1268"/>
      <c r="Q6" s="1268"/>
      <c r="R6" s="1268"/>
      <c r="S6" s="1267" t="s">
        <v>608</v>
      </c>
      <c r="T6" s="1267"/>
      <c r="U6" s="1268" t="s">
        <v>611</v>
      </c>
      <c r="V6" s="1268"/>
      <c r="W6" s="1268"/>
      <c r="X6" s="1268"/>
      <c r="Y6" s="1267" t="s">
        <v>608</v>
      </c>
      <c r="Z6" s="1267"/>
      <c r="AA6" s="1268" t="s">
        <v>612</v>
      </c>
      <c r="AB6" s="1268"/>
      <c r="AC6" s="1268"/>
      <c r="AD6" s="1268"/>
      <c r="AE6" s="1267" t="s">
        <v>608</v>
      </c>
      <c r="AF6" s="1267"/>
      <c r="AG6" s="1268" t="s">
        <v>613</v>
      </c>
      <c r="AH6" s="1268"/>
      <c r="AI6" s="1268"/>
      <c r="AJ6" s="1268"/>
      <c r="AK6" s="1267" t="s">
        <v>608</v>
      </c>
      <c r="AL6" s="1267"/>
      <c r="AM6" s="1268" t="s">
        <v>614</v>
      </c>
      <c r="AN6" s="1268"/>
      <c r="AO6" s="1268"/>
      <c r="AP6" s="1268"/>
      <c r="AQ6" s="1267" t="s">
        <v>608</v>
      </c>
      <c r="AR6" s="1267"/>
      <c r="AS6" s="238"/>
      <c r="AT6" s="238"/>
      <c r="AU6" s="238"/>
      <c r="AV6" s="238"/>
      <c r="AW6" s="238"/>
    </row>
    <row r="7" spans="1:114" ht="12.75" customHeight="1">
      <c r="A7" s="1276"/>
      <c r="B7" s="1277"/>
      <c r="C7" s="1268"/>
      <c r="D7" s="1268"/>
      <c r="E7" s="1268"/>
      <c r="F7" s="1268"/>
      <c r="G7" s="1267"/>
      <c r="H7" s="1267"/>
      <c r="I7" s="1268"/>
      <c r="J7" s="1268"/>
      <c r="K7" s="1268"/>
      <c r="L7" s="1268"/>
      <c r="M7" s="1267"/>
      <c r="N7" s="1267"/>
      <c r="O7" s="1268"/>
      <c r="P7" s="1268"/>
      <c r="Q7" s="1268"/>
      <c r="R7" s="1268"/>
      <c r="S7" s="1267"/>
      <c r="T7" s="1267"/>
      <c r="U7" s="1268"/>
      <c r="V7" s="1268"/>
      <c r="W7" s="1268"/>
      <c r="X7" s="1268"/>
      <c r="Y7" s="1267"/>
      <c r="Z7" s="1267"/>
      <c r="AA7" s="1268"/>
      <c r="AB7" s="1268"/>
      <c r="AC7" s="1268"/>
      <c r="AD7" s="1268"/>
      <c r="AE7" s="1267"/>
      <c r="AF7" s="1267"/>
      <c r="AG7" s="1268"/>
      <c r="AH7" s="1268"/>
      <c r="AI7" s="1268"/>
      <c r="AJ7" s="1268"/>
      <c r="AK7" s="1267"/>
      <c r="AL7" s="1267"/>
      <c r="AM7" s="1268"/>
      <c r="AN7" s="1268"/>
      <c r="AO7" s="1268"/>
      <c r="AP7" s="1268"/>
      <c r="AQ7" s="1267"/>
      <c r="AR7" s="1267"/>
      <c r="AS7" s="238"/>
      <c r="AT7" s="238"/>
      <c r="AU7" s="238"/>
      <c r="AV7" s="238"/>
      <c r="AW7" s="238"/>
    </row>
    <row r="8" spans="1:114" ht="12.75" customHeight="1">
      <c r="A8" s="1276"/>
      <c r="B8" s="1277"/>
      <c r="C8" s="1269"/>
      <c r="D8" s="1269"/>
      <c r="E8" s="1269"/>
      <c r="F8" s="1269"/>
      <c r="G8" s="1267" t="s">
        <v>615</v>
      </c>
      <c r="H8" s="1267"/>
      <c r="I8" s="1269"/>
      <c r="J8" s="1269"/>
      <c r="K8" s="1269"/>
      <c r="L8" s="1269"/>
      <c r="M8" s="1267" t="s">
        <v>615</v>
      </c>
      <c r="N8" s="1267"/>
      <c r="O8" s="1266"/>
      <c r="P8" s="1266"/>
      <c r="Q8" s="1266"/>
      <c r="R8" s="1266"/>
      <c r="S8" s="1267" t="s">
        <v>615</v>
      </c>
      <c r="T8" s="1267"/>
      <c r="U8" s="1266"/>
      <c r="V8" s="1266"/>
      <c r="W8" s="1266"/>
      <c r="X8" s="1266"/>
      <c r="Y8" s="1267" t="s">
        <v>615</v>
      </c>
      <c r="Z8" s="1267"/>
      <c r="AA8" s="1266"/>
      <c r="AB8" s="1266"/>
      <c r="AC8" s="1266"/>
      <c r="AD8" s="1266"/>
      <c r="AE8" s="1267" t="s">
        <v>615</v>
      </c>
      <c r="AF8" s="1267"/>
      <c r="AG8" s="1266"/>
      <c r="AH8" s="1266"/>
      <c r="AI8" s="1266"/>
      <c r="AJ8" s="1266"/>
      <c r="AK8" s="1267" t="s">
        <v>615</v>
      </c>
      <c r="AL8" s="1267"/>
      <c r="AM8" s="1266"/>
      <c r="AN8" s="1266"/>
      <c r="AO8" s="1266"/>
      <c r="AP8" s="1266"/>
      <c r="AQ8" s="1267" t="s">
        <v>615</v>
      </c>
      <c r="AR8" s="1267"/>
      <c r="AS8" s="238"/>
      <c r="AT8" s="238"/>
      <c r="AU8" s="238"/>
      <c r="AV8" s="238"/>
      <c r="AW8" s="238"/>
    </row>
    <row r="9" spans="1:114" s="233" customFormat="1" ht="12.75" customHeight="1">
      <c r="A9" s="1276"/>
      <c r="B9" s="1277"/>
      <c r="C9" s="236" t="str">
        <f>'РС-3'!D6</f>
        <v>2 квартал 2008 года</v>
      </c>
      <c r="D9" s="236" t="str">
        <f>'РС-3'!E6</f>
        <v>3 квартал 2008 года</v>
      </c>
      <c r="E9" s="236" t="str">
        <f>'РС-3'!F6</f>
        <v>4 квартал 2008 года</v>
      </c>
      <c r="F9" s="236" t="str">
        <f>'РС-3'!G6</f>
        <v>1 квартал 2009 года</v>
      </c>
      <c r="G9" s="1267"/>
      <c r="H9" s="1267"/>
      <c r="I9" s="236" t="str">
        <f>'РС-3'!D26</f>
        <v>факт</v>
      </c>
      <c r="J9" s="236" t="str">
        <f>'РС-3'!E26</f>
        <v>факт</v>
      </c>
      <c r="K9" s="236" t="str">
        <f>'РС-3'!F26</f>
        <v>факт</v>
      </c>
      <c r="L9" s="236" t="str">
        <f>'РС-3'!G26</f>
        <v>факт</v>
      </c>
      <c r="M9" s="1267"/>
      <c r="N9" s="1267"/>
      <c r="O9" s="236">
        <f>'РС-3'!D84</f>
        <v>70225326</v>
      </c>
      <c r="P9" s="236">
        <f>'РС-3'!E84</f>
        <v>65937555.600000001</v>
      </c>
      <c r="Q9" s="236">
        <f>'РС-3'!F84</f>
        <v>59216598.899999999</v>
      </c>
      <c r="R9" s="236">
        <f>'РС-3'!G84</f>
        <v>71218720</v>
      </c>
      <c r="S9" s="1267"/>
      <c r="T9" s="1267"/>
      <c r="U9" s="236">
        <f>'РС-3'!D103</f>
        <v>167245720.09999999</v>
      </c>
      <c r="V9" s="236">
        <f>'РС-3'!E103</f>
        <v>182019847.69999999</v>
      </c>
      <c r="W9" s="236">
        <f>'РС-3'!F103</f>
        <v>200911925.30000001</v>
      </c>
      <c r="X9" s="236">
        <f>'РС-3'!G103</f>
        <v>171063403.80000001</v>
      </c>
      <c r="Y9" s="1267"/>
      <c r="Z9" s="1267"/>
      <c r="AA9" s="236">
        <f>'РС-3'!D46</f>
        <v>29596477.5</v>
      </c>
      <c r="AB9" s="236">
        <f>'РС-3'!E46</f>
        <v>24652762.699999999</v>
      </c>
      <c r="AC9" s="236">
        <f>'РС-3'!F46</f>
        <v>23773588.600000001</v>
      </c>
      <c r="AD9" s="236">
        <f>'РС-3'!G46</f>
        <v>25322851.899999999</v>
      </c>
      <c r="AE9" s="1267"/>
      <c r="AF9" s="1267"/>
      <c r="AG9" s="236">
        <f>'РС-3'!D122</f>
        <v>28043657</v>
      </c>
      <c r="AH9" s="236">
        <f>'РС-3'!E122</f>
        <v>31295931</v>
      </c>
      <c r="AI9" s="236">
        <f>'РС-3'!F122</f>
        <v>29468553.800000001</v>
      </c>
      <c r="AJ9" s="236">
        <f>'РС-3'!G122</f>
        <v>31619055</v>
      </c>
      <c r="AK9" s="1267"/>
      <c r="AL9" s="1267"/>
      <c r="AM9" s="236">
        <f>'РС-3'!D65</f>
        <v>179830911.59999999</v>
      </c>
      <c r="AN9" s="236">
        <f>'РС-3'!E65</f>
        <v>192008709.59999999</v>
      </c>
      <c r="AO9" s="236">
        <f>'РС-3'!F65</f>
        <v>206886381.80000001</v>
      </c>
      <c r="AP9" s="236">
        <f>'РС-3'!G65</f>
        <v>185340216.90000001</v>
      </c>
      <c r="AQ9" s="1267"/>
      <c r="AR9" s="1267"/>
    </row>
    <row r="10" spans="1:114" s="233" customFormat="1" ht="12.75" customHeight="1">
      <c r="A10" s="234"/>
      <c r="B10" s="235"/>
      <c r="C10" s="236">
        <v>22</v>
      </c>
      <c r="D10" s="236">
        <v>23</v>
      </c>
      <c r="E10" s="236">
        <v>24</v>
      </c>
      <c r="F10" s="236">
        <v>25</v>
      </c>
      <c r="G10" s="1267"/>
      <c r="H10" s="1267"/>
      <c r="I10" s="236">
        <v>32</v>
      </c>
      <c r="J10" s="236">
        <v>33</v>
      </c>
      <c r="K10" s="236">
        <v>34</v>
      </c>
      <c r="L10" s="236">
        <v>35</v>
      </c>
      <c r="M10" s="1267"/>
      <c r="N10" s="1267"/>
      <c r="O10" s="237">
        <v>42</v>
      </c>
      <c r="P10" s="237">
        <v>43</v>
      </c>
      <c r="Q10" s="237">
        <v>44</v>
      </c>
      <c r="R10" s="237">
        <v>45</v>
      </c>
      <c r="S10" s="1267"/>
      <c r="T10" s="1267"/>
      <c r="U10" s="237">
        <v>52</v>
      </c>
      <c r="V10" s="237">
        <v>53</v>
      </c>
      <c r="W10" s="237">
        <v>54</v>
      </c>
      <c r="X10" s="237">
        <v>55</v>
      </c>
      <c r="Y10" s="1267"/>
      <c r="Z10" s="1267"/>
      <c r="AA10" s="237">
        <v>82</v>
      </c>
      <c r="AB10" s="237">
        <v>83</v>
      </c>
      <c r="AC10" s="237">
        <v>84</v>
      </c>
      <c r="AD10" s="237">
        <v>85</v>
      </c>
      <c r="AE10" s="1267"/>
      <c r="AF10" s="1267"/>
      <c r="AG10" s="237">
        <v>87</v>
      </c>
      <c r="AH10" s="237">
        <v>88</v>
      </c>
      <c r="AI10" s="237">
        <v>89</v>
      </c>
      <c r="AJ10" s="237">
        <v>90</v>
      </c>
      <c r="AK10" s="1267"/>
      <c r="AL10" s="1267"/>
      <c r="AM10" s="237">
        <v>97</v>
      </c>
      <c r="AN10" s="237">
        <v>98</v>
      </c>
      <c r="AO10" s="237">
        <v>99</v>
      </c>
      <c r="AP10" s="237">
        <v>100</v>
      </c>
      <c r="AQ10" s="1267"/>
      <c r="AR10" s="1267"/>
    </row>
    <row r="11" spans="1:114" s="238" customFormat="1" ht="12.75" customHeight="1">
      <c r="A11" s="249" t="s">
        <v>616</v>
      </c>
      <c r="B11" s="250"/>
      <c r="C11" s="251">
        <f>SUM(C12:C22)</f>
        <v>2609203856.0000005</v>
      </c>
      <c r="D11" s="251">
        <f>SUM(D12:D22)</f>
        <v>2666449889.6599998</v>
      </c>
      <c r="E11" s="251">
        <f>SUM(E12:E22)</f>
        <v>2067226997.3899996</v>
      </c>
      <c r="F11" s="251">
        <f>SUM(F12:F22)</f>
        <v>1617754138.2600002</v>
      </c>
      <c r="G11" s="244" t="b">
        <f>AND(0.7&lt;F11/E11,F11/E11&lt;1.5)</f>
        <v>1</v>
      </c>
      <c r="H11" s="245" t="str">
        <f>IF(G11," ","уточните")</f>
        <v xml:space="preserve"> </v>
      </c>
      <c r="I11" s="251">
        <f>SUM(I12:I22)</f>
        <v>2329154792.5699997</v>
      </c>
      <c r="J11" s="251">
        <f>SUM(J12:J22)</f>
        <v>2611432050.5999999</v>
      </c>
      <c r="K11" s="251">
        <f>SUM(K12:K22)</f>
        <v>2573669644.9000001</v>
      </c>
      <c r="L11" s="251">
        <f>SUM(L12:L22)</f>
        <v>2199169846.5799999</v>
      </c>
      <c r="M11" s="244" t="b">
        <f>AND(0.7&lt;L11/K11,L11/K11&lt;1.5)</f>
        <v>1</v>
      </c>
      <c r="N11" s="245" t="str">
        <f>IF(M11," ","уточните")</f>
        <v xml:space="preserve"> </v>
      </c>
      <c r="O11" s="252">
        <f>SUM(O12:O22)</f>
        <v>17970522087.98</v>
      </c>
      <c r="P11" s="252">
        <f>SUM(P12:P22)</f>
        <v>18589161779.299999</v>
      </c>
      <c r="Q11" s="252">
        <f>SUM(Q12:Q22)</f>
        <v>20635980686.110001</v>
      </c>
      <c r="R11" s="252">
        <f>SUM(R12:R22)</f>
        <v>22212990834.869999</v>
      </c>
      <c r="S11" s="244" t="b">
        <f>AND(0.7&lt;R11/Q11,R11/Q11&lt;1.5)</f>
        <v>1</v>
      </c>
      <c r="T11" s="245" t="str">
        <f>IF(S11," ","уточните")</f>
        <v xml:space="preserve"> </v>
      </c>
      <c r="U11" s="252">
        <f>SUM(U12:U22)</f>
        <v>12676936038.470001</v>
      </c>
      <c r="V11" s="252">
        <f>SUM(V12:V22)</f>
        <v>13875134893.049999</v>
      </c>
      <c r="W11" s="252">
        <f>SUM(W12:W22)</f>
        <v>13306014886.860001</v>
      </c>
      <c r="X11" s="252">
        <f>SUM(X12:X22)</f>
        <v>12901826870.91</v>
      </c>
      <c r="Y11" s="244" t="b">
        <f>AND(0.7&lt;X11/W11,X11/W11&lt;1.5)</f>
        <v>1</v>
      </c>
      <c r="Z11" s="245" t="str">
        <f>IF(Y11," ","уточните")</f>
        <v xml:space="preserve"> </v>
      </c>
      <c r="AA11" s="252">
        <f>SUM(AA12:AA22)</f>
        <v>16201892360.119999</v>
      </c>
      <c r="AB11" s="252">
        <f>SUM(AB12:AB22)</f>
        <v>16945327453.75</v>
      </c>
      <c r="AC11" s="252">
        <f>SUM(AC12:AC22)</f>
        <v>17635077174.709999</v>
      </c>
      <c r="AD11" s="252">
        <f>SUM(AD12:AD22)</f>
        <v>18397429845.66</v>
      </c>
      <c r="AE11" s="244" t="b">
        <f>AND(0.7&lt;AD11/AC11,AD11/AC11&lt;1.5)</f>
        <v>1</v>
      </c>
      <c r="AF11" s="245" t="str">
        <f>IF(AE11," ","уточните")</f>
        <v xml:space="preserve"> </v>
      </c>
      <c r="AG11" s="252">
        <f>SUM(AG12:AG22)</f>
        <v>6569470008.6800003</v>
      </c>
      <c r="AH11" s="252">
        <f>SUM(AH12:AH22)</f>
        <v>7321805947.8799992</v>
      </c>
      <c r="AI11" s="252">
        <f>SUM(AI12:AI22)</f>
        <v>7919395587.1400013</v>
      </c>
      <c r="AJ11" s="252">
        <f>SUM(AJ12:AJ22)</f>
        <v>8416668158.7299995</v>
      </c>
      <c r="AK11" s="244" t="b">
        <f>AND(0.7&lt;AJ11/AI11,AJ11/AI11&lt;1.5)</f>
        <v>1</v>
      </c>
      <c r="AL11" s="245" t="str">
        <f>IF(AK11," ","уточните")</f>
        <v xml:space="preserve"> </v>
      </c>
      <c r="AM11" s="252">
        <f>SUM(AM12:AM22)</f>
        <v>7876095757.6500006</v>
      </c>
      <c r="AN11" s="252">
        <f>SUM(AN12:AN22)</f>
        <v>8197163270.7199993</v>
      </c>
      <c r="AO11" s="252">
        <f>SUM(AO12:AO22)</f>
        <v>8387522811.1000004</v>
      </c>
      <c r="AP11" s="252">
        <f>SUM(AP12:AP22)</f>
        <v>8300719701.3899994</v>
      </c>
      <c r="AQ11" s="244" t="b">
        <f>AND(0.7&lt;AP11/AO11,AP11/AO11&lt;1.5)</f>
        <v>1</v>
      </c>
      <c r="AR11" s="245" t="str">
        <f>IF(AQ11," ","уточните")</f>
        <v xml:space="preserve"> </v>
      </c>
    </row>
    <row r="12" spans="1:114" ht="33" customHeight="1">
      <c r="A12" s="253">
        <v>1</v>
      </c>
      <c r="B12" s="254" t="s">
        <v>540</v>
      </c>
      <c r="C12" s="255">
        <f>'РС-3'!D8</f>
        <v>28031375.600000001</v>
      </c>
      <c r="D12" s="255">
        <f>'РС-3'!E8</f>
        <v>34549154.100000001</v>
      </c>
      <c r="E12" s="255">
        <f>'РС-3'!F8</f>
        <v>49228056.399999999</v>
      </c>
      <c r="F12" s="255">
        <f>'РС-3'!G8</f>
        <v>17542115</v>
      </c>
      <c r="G12" s="244" t="b">
        <f>AND(0.7&lt;F12/E12,F12/E12&lt;1.5)</f>
        <v>0</v>
      </c>
      <c r="H12" s="245" t="str">
        <f>IF(G12," ","уточните")</f>
        <v>уточните</v>
      </c>
      <c r="I12" s="255">
        <f>'РС-3'!D28</f>
        <v>348881599.31999999</v>
      </c>
      <c r="J12" s="255">
        <f>'РС-3'!E28</f>
        <v>357466913.5</v>
      </c>
      <c r="K12" s="255">
        <f>'РС-3'!F28</f>
        <v>298278868.19</v>
      </c>
      <c r="L12" s="255">
        <f>'РС-3'!G28</f>
        <v>343773847.05000001</v>
      </c>
      <c r="M12" s="244" t="b">
        <f>AND(0.7&lt;L12/K12,L12/K12&lt;1.5)</f>
        <v>1</v>
      </c>
      <c r="N12" s="245" t="str">
        <f>IF(M12," ","уточните")</f>
        <v xml:space="preserve"> </v>
      </c>
      <c r="O12" s="255">
        <f>'РС-3'!D86</f>
        <v>1339602574.77</v>
      </c>
      <c r="P12" s="255">
        <f>'РС-3'!E86</f>
        <v>1372991936.3</v>
      </c>
      <c r="Q12" s="255">
        <f>'РС-3'!F86</f>
        <v>1518584692.3900001</v>
      </c>
      <c r="R12" s="255">
        <f>'РС-3'!G86</f>
        <v>1839584545</v>
      </c>
      <c r="S12" s="244" t="b">
        <f>AND(0.7&lt;R12/Q12,R12/Q12&lt;1.5)</f>
        <v>1</v>
      </c>
      <c r="T12" s="245" t="str">
        <f>IF(S12," ","уточните")</f>
        <v xml:space="preserve"> </v>
      </c>
      <c r="U12" s="255">
        <f>'РС-3'!D105</f>
        <v>1310111984.28</v>
      </c>
      <c r="V12" s="255">
        <f>'РС-3'!E105</f>
        <v>1386237301.0599999</v>
      </c>
      <c r="W12" s="255">
        <f>'РС-3'!F105</f>
        <v>1311174283.8399999</v>
      </c>
      <c r="X12" s="255">
        <f>'РС-3'!G105</f>
        <v>1175788649.76</v>
      </c>
      <c r="Y12" s="244" t="b">
        <f>AND(0.7&lt;X12/W12,X12/W12&lt;1.5)</f>
        <v>1</v>
      </c>
      <c r="Z12" s="245" t="str">
        <f>IF(Y12," ","уточните")</f>
        <v xml:space="preserve"> </v>
      </c>
      <c r="AA12" s="255">
        <f>'РС-3'!D48</f>
        <v>1719703574.3099999</v>
      </c>
      <c r="AB12" s="255">
        <f>'РС-3'!E48</f>
        <v>1795123066.46</v>
      </c>
      <c r="AC12" s="255">
        <f>'РС-3'!F48</f>
        <v>1846808296.0699999</v>
      </c>
      <c r="AD12" s="255">
        <f>'РС-3'!G48</f>
        <v>1950746878.3900001</v>
      </c>
      <c r="AE12" s="244" t="b">
        <f>AND(0.7&lt;AD12/AC12,AD12/AC12&lt;1.5)</f>
        <v>1</v>
      </c>
      <c r="AF12" s="245" t="str">
        <f>IF(AE12," ","уточните")</f>
        <v xml:space="preserve"> </v>
      </c>
      <c r="AG12" s="256">
        <f>'РС-3'!D124</f>
        <v>404013038.75999999</v>
      </c>
      <c r="AH12" s="256">
        <f>'РС-3'!E124</f>
        <v>408220089.13999999</v>
      </c>
      <c r="AI12" s="256">
        <f>'РС-3'!F124</f>
        <v>483197306.74000001</v>
      </c>
      <c r="AJ12" s="256">
        <f>'РС-3'!G124</f>
        <v>513506827.63999999</v>
      </c>
      <c r="AK12" s="244" t="b">
        <f t="shared" ref="AK12:AK22" si="0">AND(0.7&lt;AJ12/AI12,AJ12/AI12&lt;1.5)</f>
        <v>1</v>
      </c>
      <c r="AL12" s="245" t="str">
        <f t="shared" ref="AL12:AL21" si="1">IF(AK12," ","уточните")</f>
        <v xml:space="preserve"> </v>
      </c>
      <c r="AM12" s="256">
        <f>'РС-3'!D67</f>
        <v>525997945.98000002</v>
      </c>
      <c r="AN12" s="256">
        <f>'РС-3'!E67</f>
        <v>555886081.75999999</v>
      </c>
      <c r="AO12" s="256">
        <f>'РС-3'!F67</f>
        <v>499753373.42000002</v>
      </c>
      <c r="AP12" s="256">
        <f>'РС-3'!G67</f>
        <v>551119488.73000002</v>
      </c>
      <c r="AQ12" s="244" t="b">
        <f t="shared" ref="AQ12:AQ22" si="2">AND(0.7&lt;AP12/AO12,AP12/AO12&lt;1.5)</f>
        <v>1</v>
      </c>
      <c r="AR12" s="245" t="str">
        <f t="shared" ref="AR12:AR22" si="3">IF(AQ12," ","уточните")</f>
        <v xml:space="preserve"> </v>
      </c>
      <c r="AS12" s="239"/>
      <c r="AT12" s="239"/>
      <c r="AU12" s="239"/>
      <c r="AV12" s="239"/>
      <c r="AW12" s="239"/>
      <c r="AX12" s="239"/>
      <c r="AY12" s="239"/>
      <c r="AZ12" s="239"/>
      <c r="BA12" s="239"/>
      <c r="BB12" s="239"/>
      <c r="BC12" s="239"/>
      <c r="BD12" s="239"/>
      <c r="BE12" s="239"/>
      <c r="BF12" s="239"/>
      <c r="BG12" s="239"/>
      <c r="BH12" s="239"/>
      <c r="BI12" s="239"/>
      <c r="BJ12" s="239"/>
      <c r="BK12" s="239"/>
      <c r="BL12" s="239"/>
      <c r="BM12" s="239"/>
      <c r="BN12" s="239"/>
      <c r="BO12" s="239"/>
      <c r="BP12" s="239"/>
      <c r="BQ12" s="239"/>
      <c r="BR12" s="239"/>
      <c r="BS12" s="239"/>
      <c r="BT12" s="239"/>
      <c r="BU12" s="239"/>
      <c r="BV12" s="239"/>
      <c r="BW12" s="239"/>
      <c r="BX12" s="239"/>
      <c r="BY12" s="239"/>
      <c r="BZ12" s="239"/>
      <c r="CA12" s="239"/>
      <c r="CB12" s="239"/>
      <c r="CC12" s="239"/>
      <c r="CD12" s="239"/>
      <c r="CE12" s="239"/>
      <c r="CF12" s="239"/>
      <c r="CG12" s="239"/>
      <c r="CH12" s="239"/>
      <c r="CI12" s="239"/>
      <c r="CJ12" s="239"/>
      <c r="CK12" s="239"/>
      <c r="CL12" s="239"/>
      <c r="CM12" s="239"/>
      <c r="CN12" s="239"/>
      <c r="CO12" s="239"/>
      <c r="CP12" s="239"/>
      <c r="CQ12" s="239"/>
      <c r="CR12" s="239"/>
      <c r="CS12" s="239"/>
      <c r="CT12" s="239"/>
      <c r="CU12" s="239"/>
      <c r="CV12" s="239"/>
      <c r="CW12" s="239"/>
      <c r="CX12" s="239"/>
      <c r="CY12" s="239"/>
      <c r="CZ12" s="239"/>
      <c r="DA12" s="239"/>
      <c r="DB12" s="239"/>
      <c r="DC12" s="239"/>
      <c r="DD12" s="239"/>
      <c r="DE12" s="239"/>
      <c r="DF12" s="239"/>
      <c r="DG12" s="239"/>
      <c r="DH12" s="239"/>
      <c r="DI12" s="239"/>
      <c r="DJ12" s="239"/>
    </row>
    <row r="13" spans="1:114" ht="12.75" customHeight="1">
      <c r="A13" s="253">
        <v>2</v>
      </c>
      <c r="B13" s="254" t="s">
        <v>539</v>
      </c>
      <c r="C13" s="255">
        <f>'РС-3'!D9</f>
        <v>1306310582.75</v>
      </c>
      <c r="D13" s="255">
        <f>'РС-3'!E9</f>
        <v>1239932580.3</v>
      </c>
      <c r="E13" s="255">
        <f>'РС-3'!F9</f>
        <v>783857711.60000002</v>
      </c>
      <c r="F13" s="255">
        <f>'РС-3'!G9</f>
        <v>684798984.28999996</v>
      </c>
      <c r="G13" s="244" t="b">
        <f t="shared" ref="G13:G22" si="4">AND(0.7&lt;F13/E13,F13/E13&lt;1.5)</f>
        <v>1</v>
      </c>
      <c r="H13" s="245" t="str">
        <f t="shared" ref="H13:H22" si="5">IF(G13," ","уточните")</f>
        <v xml:space="preserve"> </v>
      </c>
      <c r="I13" s="255">
        <f>'РС-3'!D29</f>
        <v>327260717.63</v>
      </c>
      <c r="J13" s="255">
        <f>'РС-3'!E29</f>
        <v>346057958.52999997</v>
      </c>
      <c r="K13" s="255">
        <f>'РС-3'!F29</f>
        <v>330072768.72000003</v>
      </c>
      <c r="L13" s="255">
        <f>'РС-3'!G29</f>
        <v>268787788.18000001</v>
      </c>
      <c r="M13" s="244" t="b">
        <f t="shared" ref="M13:M22" si="6">AND(0.7&lt;L13/K13,L13/K13&lt;1.5)</f>
        <v>1</v>
      </c>
      <c r="N13" s="245" t="str">
        <f t="shared" ref="N13:N22" si="7">IF(M13," ","уточните")</f>
        <v xml:space="preserve"> </v>
      </c>
      <c r="O13" s="255">
        <f>'РС-3'!D87</f>
        <v>465372305.69999999</v>
      </c>
      <c r="P13" s="255">
        <f>'РС-3'!E87</f>
        <v>388080657.11000001</v>
      </c>
      <c r="Q13" s="255">
        <f>'РС-3'!F87</f>
        <v>506342541.75999999</v>
      </c>
      <c r="R13" s="255">
        <f>'РС-3'!G87</f>
        <v>518939159.89999998</v>
      </c>
      <c r="S13" s="244" t="b">
        <f t="shared" ref="S13:S22" si="8">AND(0.7&lt;R13/Q13,R13/Q13&lt;1.5)</f>
        <v>1</v>
      </c>
      <c r="T13" s="245" t="str">
        <f t="shared" ref="T13:T22" si="9">IF(S13," ","уточните")</f>
        <v xml:space="preserve"> </v>
      </c>
      <c r="U13" s="255">
        <f>'РС-3'!D106</f>
        <v>114407359.7</v>
      </c>
      <c r="V13" s="255">
        <f>'РС-3'!E106</f>
        <v>219587457.56</v>
      </c>
      <c r="W13" s="255">
        <f>'РС-3'!F106</f>
        <v>128788153.87</v>
      </c>
      <c r="X13" s="255">
        <f>'РС-3'!G106</f>
        <v>157221131</v>
      </c>
      <c r="Y13" s="244" t="b">
        <f t="shared" ref="Y13:Y22" si="10">AND(0.7&lt;X13/W13,X13/W13&lt;1.5)</f>
        <v>1</v>
      </c>
      <c r="Z13" s="245" t="str">
        <f t="shared" ref="Z13:Z22" si="11">IF(Y13," ","уточните")</f>
        <v xml:space="preserve"> </v>
      </c>
      <c r="AA13" s="255">
        <f>'РС-3'!D49</f>
        <v>311178271.5</v>
      </c>
      <c r="AB13" s="255">
        <f>'РС-3'!E49</f>
        <v>325418016.86000001</v>
      </c>
      <c r="AC13" s="255">
        <f>'РС-3'!F49</f>
        <v>339313633.50999999</v>
      </c>
      <c r="AD13" s="255">
        <f>'РС-3'!G49</f>
        <v>395386900.5</v>
      </c>
      <c r="AE13" s="244" t="b">
        <f t="shared" ref="AE13:AE22" si="12">AND(0.7&lt;AD13/AC13,AD13/AC13&lt;1.5)</f>
        <v>1</v>
      </c>
      <c r="AF13" s="245" t="str">
        <f t="shared" ref="AF13:AF22" si="13">IF(AE13," ","уточните")</f>
        <v xml:space="preserve"> </v>
      </c>
      <c r="AG13" s="256">
        <f>'РС-3'!D125</f>
        <v>132665745.2</v>
      </c>
      <c r="AH13" s="256">
        <f>'РС-3'!E125</f>
        <v>134190592.17</v>
      </c>
      <c r="AI13" s="256">
        <f>'РС-3'!F125</f>
        <v>140103601.03</v>
      </c>
      <c r="AJ13" s="256">
        <f>'РС-3'!G125</f>
        <v>146090057.09999999</v>
      </c>
      <c r="AK13" s="244" t="b">
        <f t="shared" si="0"/>
        <v>1</v>
      </c>
      <c r="AL13" s="245" t="str">
        <f t="shared" si="1"/>
        <v xml:space="preserve"> </v>
      </c>
      <c r="AM13" s="256">
        <f>'РС-3'!D68</f>
        <v>135935648.69999999</v>
      </c>
      <c r="AN13" s="256">
        <f>'РС-3'!E68</f>
        <v>148059505.63999999</v>
      </c>
      <c r="AO13" s="256">
        <f>'РС-3'!F68</f>
        <v>155713461.09</v>
      </c>
      <c r="AP13" s="256">
        <f>'РС-3'!G68</f>
        <v>134683333.30000001</v>
      </c>
      <c r="AQ13" s="244" t="b">
        <f t="shared" si="2"/>
        <v>1</v>
      </c>
      <c r="AR13" s="245" t="str">
        <f t="shared" si="3"/>
        <v xml:space="preserve"> </v>
      </c>
      <c r="AS13" s="239"/>
      <c r="AT13" s="239"/>
      <c r="AU13" s="239"/>
      <c r="AV13" s="239"/>
      <c r="AW13" s="239"/>
      <c r="AX13" s="239"/>
      <c r="AY13" s="239"/>
      <c r="AZ13" s="239"/>
      <c r="BA13" s="239"/>
      <c r="BB13" s="239"/>
      <c r="BC13" s="239"/>
      <c r="BD13" s="239"/>
      <c r="BE13" s="239"/>
      <c r="BF13" s="239"/>
      <c r="BG13" s="239"/>
      <c r="BH13" s="239"/>
      <c r="BI13" s="239"/>
      <c r="BJ13" s="239"/>
      <c r="BK13" s="239"/>
      <c r="BL13" s="239"/>
      <c r="BM13" s="239"/>
      <c r="BN13" s="239"/>
      <c r="BO13" s="239"/>
      <c r="BP13" s="239"/>
      <c r="BQ13" s="239"/>
      <c r="BR13" s="239"/>
      <c r="BS13" s="239"/>
      <c r="BT13" s="239"/>
      <c r="BU13" s="239"/>
      <c r="BV13" s="239"/>
      <c r="BW13" s="239"/>
      <c r="BX13" s="239"/>
      <c r="BY13" s="239"/>
      <c r="BZ13" s="239"/>
      <c r="CA13" s="239"/>
      <c r="CB13" s="239"/>
      <c r="CC13" s="239"/>
      <c r="CD13" s="239"/>
      <c r="CE13" s="239"/>
      <c r="CF13" s="239"/>
      <c r="CG13" s="239"/>
      <c r="CH13" s="239"/>
      <c r="CI13" s="239"/>
      <c r="CJ13" s="239"/>
      <c r="CK13" s="239"/>
      <c r="CL13" s="239"/>
      <c r="CM13" s="239"/>
      <c r="CN13" s="239"/>
      <c r="CO13" s="239"/>
      <c r="CP13" s="239"/>
      <c r="CQ13" s="239"/>
      <c r="CR13" s="239"/>
      <c r="CS13" s="239"/>
      <c r="CT13" s="239"/>
      <c r="CU13" s="239"/>
      <c r="CV13" s="239"/>
      <c r="CW13" s="239"/>
      <c r="CX13" s="239"/>
      <c r="CY13" s="239"/>
      <c r="CZ13" s="239"/>
      <c r="DA13" s="239"/>
      <c r="DB13" s="239"/>
      <c r="DC13" s="239"/>
      <c r="DD13" s="239"/>
      <c r="DE13" s="239"/>
      <c r="DF13" s="239"/>
      <c r="DG13" s="239"/>
      <c r="DH13" s="239"/>
      <c r="DI13" s="239"/>
      <c r="DJ13" s="239"/>
    </row>
    <row r="14" spans="1:114" ht="26.4">
      <c r="A14" s="253">
        <v>3</v>
      </c>
      <c r="B14" s="254" t="s">
        <v>529</v>
      </c>
      <c r="C14" s="255">
        <f>'РС-3'!D10</f>
        <v>595825220.46000004</v>
      </c>
      <c r="D14" s="255">
        <f>'РС-3'!E10</f>
        <v>613199958.64999998</v>
      </c>
      <c r="E14" s="255">
        <f>'РС-3'!F10</f>
        <v>484445960.88999999</v>
      </c>
      <c r="F14" s="255">
        <f>'РС-3'!G10</f>
        <v>331904279.48000002</v>
      </c>
      <c r="G14" s="244" t="b">
        <f t="shared" si="4"/>
        <v>0</v>
      </c>
      <c r="H14" s="245" t="str">
        <f t="shared" si="5"/>
        <v>уточните</v>
      </c>
      <c r="I14" s="255">
        <f>'РС-3'!D30</f>
        <v>70723502.019999996</v>
      </c>
      <c r="J14" s="255">
        <f>'РС-3'!E30</f>
        <v>74061864.739999995</v>
      </c>
      <c r="K14" s="255">
        <f>'РС-3'!F30</f>
        <v>87813406.810000002</v>
      </c>
      <c r="L14" s="255">
        <f>'РС-3'!G30</f>
        <v>82236737.560000002</v>
      </c>
      <c r="M14" s="244" t="b">
        <f t="shared" si="6"/>
        <v>1</v>
      </c>
      <c r="N14" s="245" t="str">
        <f t="shared" si="7"/>
        <v xml:space="preserve"> </v>
      </c>
      <c r="O14" s="255">
        <f>'РС-3'!D88</f>
        <v>165139300.94</v>
      </c>
      <c r="P14" s="255">
        <f>'РС-3'!E88</f>
        <v>235297124.36000001</v>
      </c>
      <c r="Q14" s="255">
        <f>'РС-3'!F88</f>
        <v>135936597.53999999</v>
      </c>
      <c r="R14" s="255">
        <f>'РС-3'!G88</f>
        <v>153774320.31999999</v>
      </c>
      <c r="S14" s="244" t="b">
        <f t="shared" si="8"/>
        <v>1</v>
      </c>
      <c r="T14" s="245" t="str">
        <f t="shared" si="9"/>
        <v xml:space="preserve"> </v>
      </c>
      <c r="U14" s="255">
        <f>'РС-3'!D107</f>
        <v>379876776.06999999</v>
      </c>
      <c r="V14" s="255">
        <f>'РС-3'!E107</f>
        <v>424726810.47000003</v>
      </c>
      <c r="W14" s="255">
        <f>'РС-3'!F107</f>
        <v>385140694.08999997</v>
      </c>
      <c r="X14" s="255">
        <f>'РС-3'!G107</f>
        <v>422703989.00999999</v>
      </c>
      <c r="Y14" s="244" t="b">
        <f t="shared" si="10"/>
        <v>1</v>
      </c>
      <c r="Z14" s="245" t="str">
        <f t="shared" si="11"/>
        <v xml:space="preserve"> </v>
      </c>
      <c r="AA14" s="255">
        <f>'РС-3'!D50</f>
        <v>11585690.050000001</v>
      </c>
      <c r="AB14" s="255">
        <f>'РС-3'!E50</f>
        <v>69141106.489999995</v>
      </c>
      <c r="AC14" s="255">
        <f>'РС-3'!F50</f>
        <v>10018709.92</v>
      </c>
      <c r="AD14" s="255">
        <f>'РС-3'!G50</f>
        <v>9020174.6600000001</v>
      </c>
      <c r="AE14" s="244" t="b">
        <f t="shared" si="12"/>
        <v>1</v>
      </c>
      <c r="AF14" s="245" t="str">
        <f t="shared" si="13"/>
        <v xml:space="preserve"> </v>
      </c>
      <c r="AG14" s="256">
        <f>'РС-3'!D126</f>
        <v>153091373.41</v>
      </c>
      <c r="AH14" s="256">
        <f>'РС-3'!E126</f>
        <v>241201368.90000001</v>
      </c>
      <c r="AI14" s="256">
        <f>'РС-3'!F126</f>
        <v>147829255.72</v>
      </c>
      <c r="AJ14" s="256">
        <f>'РС-3'!G126</f>
        <v>138171107.91</v>
      </c>
      <c r="AK14" s="244" t="b">
        <f t="shared" si="0"/>
        <v>1</v>
      </c>
      <c r="AL14" s="245" t="str">
        <f t="shared" si="1"/>
        <v xml:space="preserve"> </v>
      </c>
      <c r="AM14" s="256">
        <f>'РС-3'!D69</f>
        <v>380339013.55000001</v>
      </c>
      <c r="AN14" s="256">
        <f>'РС-3'!E69</f>
        <v>349681459.44</v>
      </c>
      <c r="AO14" s="256">
        <f>'РС-3'!F69</f>
        <v>363229325.99000001</v>
      </c>
      <c r="AP14" s="256">
        <f>'РС-3'!G69</f>
        <v>429287026.75999999</v>
      </c>
      <c r="AQ14" s="244" t="b">
        <f t="shared" si="2"/>
        <v>1</v>
      </c>
      <c r="AR14" s="245" t="str">
        <f t="shared" si="3"/>
        <v xml:space="preserve"> </v>
      </c>
      <c r="AS14" s="239"/>
      <c r="AT14" s="239"/>
      <c r="AU14" s="239"/>
      <c r="AV14" s="239"/>
      <c r="AW14" s="239"/>
      <c r="AX14" s="239"/>
      <c r="AY14" s="239"/>
      <c r="AZ14" s="239"/>
      <c r="BA14" s="239"/>
      <c r="BB14" s="239"/>
      <c r="BC14" s="239"/>
      <c r="BD14" s="239"/>
      <c r="BE14" s="239"/>
      <c r="BF14" s="239"/>
      <c r="BG14" s="239"/>
      <c r="BH14" s="239"/>
      <c r="BI14" s="239"/>
      <c r="BJ14" s="239"/>
      <c r="BK14" s="239"/>
      <c r="BL14" s="239"/>
      <c r="BM14" s="239"/>
      <c r="BN14" s="239"/>
      <c r="BO14" s="239"/>
      <c r="BP14" s="239"/>
      <c r="BQ14" s="239"/>
      <c r="BR14" s="239"/>
      <c r="BS14" s="239"/>
      <c r="BT14" s="239"/>
      <c r="BU14" s="239"/>
      <c r="BV14" s="239"/>
      <c r="BW14" s="239"/>
      <c r="BX14" s="239"/>
      <c r="BY14" s="239"/>
      <c r="BZ14" s="239"/>
      <c r="CA14" s="239"/>
      <c r="CB14" s="239"/>
      <c r="CC14" s="239"/>
      <c r="CD14" s="239"/>
      <c r="CE14" s="239"/>
      <c r="CF14" s="239"/>
      <c r="CG14" s="239"/>
      <c r="CH14" s="239"/>
      <c r="CI14" s="239"/>
      <c r="CJ14" s="239"/>
      <c r="CK14" s="239"/>
      <c r="CL14" s="239"/>
      <c r="CM14" s="239"/>
      <c r="CN14" s="239"/>
      <c r="CO14" s="239"/>
      <c r="CP14" s="239"/>
      <c r="CQ14" s="239"/>
      <c r="CR14" s="239"/>
      <c r="CS14" s="239"/>
      <c r="CT14" s="239"/>
      <c r="CU14" s="239"/>
      <c r="CV14" s="239"/>
      <c r="CW14" s="239"/>
      <c r="CX14" s="239"/>
      <c r="CY14" s="239"/>
      <c r="CZ14" s="239"/>
      <c r="DA14" s="239"/>
      <c r="DB14" s="239"/>
      <c r="DC14" s="239"/>
      <c r="DD14" s="239"/>
      <c r="DE14" s="239"/>
      <c r="DF14" s="239"/>
      <c r="DG14" s="239"/>
      <c r="DH14" s="239"/>
      <c r="DI14" s="239"/>
      <c r="DJ14" s="239"/>
    </row>
    <row r="15" spans="1:114" ht="52.8">
      <c r="A15" s="253">
        <v>4</v>
      </c>
      <c r="B15" s="254" t="s">
        <v>583</v>
      </c>
      <c r="C15" s="255">
        <f>'РС-3'!D11</f>
        <v>89776769</v>
      </c>
      <c r="D15" s="255">
        <f>'РС-3'!E11</f>
        <v>82947552.549999997</v>
      </c>
      <c r="E15" s="255">
        <f>'РС-3'!F11</f>
        <v>104932753.34999999</v>
      </c>
      <c r="F15" s="255">
        <f>'РС-3'!G11</f>
        <v>102866430.31999999</v>
      </c>
      <c r="G15" s="244" t="b">
        <f t="shared" si="4"/>
        <v>1</v>
      </c>
      <c r="H15" s="245" t="str">
        <f t="shared" si="5"/>
        <v xml:space="preserve"> </v>
      </c>
      <c r="I15" s="255">
        <f>'РС-3'!D31</f>
        <v>71004749.010000005</v>
      </c>
      <c r="J15" s="255">
        <f>'РС-3'!E31</f>
        <v>103005562.31999999</v>
      </c>
      <c r="K15" s="255">
        <f>'РС-3'!F31</f>
        <v>128818221.92</v>
      </c>
      <c r="L15" s="255">
        <f>'РС-3'!G31</f>
        <v>63751706.509999998</v>
      </c>
      <c r="M15" s="244" t="b">
        <f t="shared" si="6"/>
        <v>0</v>
      </c>
      <c r="N15" s="245" t="str">
        <f t="shared" si="7"/>
        <v>уточните</v>
      </c>
      <c r="O15" s="255">
        <f>'РС-3'!D89</f>
        <v>97706539.140000001</v>
      </c>
      <c r="P15" s="255">
        <f>'РС-3'!E89</f>
        <v>121716116.92</v>
      </c>
      <c r="Q15" s="255">
        <f>'РС-3'!F89</f>
        <v>131485832.65000001</v>
      </c>
      <c r="R15" s="255">
        <f>'РС-3'!G89</f>
        <v>132907618.7</v>
      </c>
      <c r="S15" s="244" t="b">
        <f t="shared" si="8"/>
        <v>1</v>
      </c>
      <c r="T15" s="245" t="str">
        <f t="shared" si="9"/>
        <v xml:space="preserve"> </v>
      </c>
      <c r="U15" s="255">
        <f>'РС-3'!D108</f>
        <v>290203253.51999998</v>
      </c>
      <c r="V15" s="255">
        <f>'РС-3'!E108</f>
        <v>331075378.67000002</v>
      </c>
      <c r="W15" s="255">
        <f>'РС-3'!F108</f>
        <v>451855179.94</v>
      </c>
      <c r="X15" s="255">
        <f>'РС-3'!G108</f>
        <v>457356444.44</v>
      </c>
      <c r="Y15" s="244" t="b">
        <f t="shared" si="10"/>
        <v>1</v>
      </c>
      <c r="Z15" s="245" t="str">
        <f t="shared" si="11"/>
        <v xml:space="preserve"> </v>
      </c>
      <c r="AA15" s="255">
        <f>'РС-3'!D51</f>
        <v>79425287.090000004</v>
      </c>
      <c r="AB15" s="255">
        <f>'РС-3'!E51</f>
        <v>90884810.030000001</v>
      </c>
      <c r="AC15" s="255">
        <f>'РС-3'!F51</f>
        <v>110365639.37</v>
      </c>
      <c r="AD15" s="255">
        <f>'РС-3'!G51</f>
        <v>89275910.079999998</v>
      </c>
      <c r="AE15" s="244" t="b">
        <f t="shared" si="12"/>
        <v>1</v>
      </c>
      <c r="AF15" s="245" t="str">
        <f t="shared" si="13"/>
        <v xml:space="preserve"> </v>
      </c>
      <c r="AG15" s="256">
        <f>'РС-3'!D127</f>
        <v>98982685.390000001</v>
      </c>
      <c r="AH15" s="256">
        <f>'РС-3'!E127</f>
        <v>118028808.95999999</v>
      </c>
      <c r="AI15" s="256">
        <f>'РС-3'!F127</f>
        <v>119403490.3</v>
      </c>
      <c r="AJ15" s="256">
        <f>'РС-3'!G127</f>
        <v>121566602.5</v>
      </c>
      <c r="AK15" s="244" t="b">
        <f t="shared" si="0"/>
        <v>1</v>
      </c>
      <c r="AL15" s="245" t="str">
        <f t="shared" si="1"/>
        <v xml:space="preserve"> </v>
      </c>
      <c r="AM15" s="256">
        <f>'РС-3'!D70</f>
        <v>209501820.18000001</v>
      </c>
      <c r="AN15" s="256">
        <f>'РС-3'!E70</f>
        <v>243877876.59999999</v>
      </c>
      <c r="AO15" s="256">
        <f>'РС-3'!F70</f>
        <v>353571882.92000002</v>
      </c>
      <c r="AP15" s="256">
        <f>'РС-3'!G70</f>
        <v>379421550.56</v>
      </c>
      <c r="AQ15" s="244" t="b">
        <f t="shared" si="2"/>
        <v>1</v>
      </c>
      <c r="AR15" s="245" t="str">
        <f t="shared" si="3"/>
        <v xml:space="preserve"> </v>
      </c>
      <c r="AS15" s="239"/>
      <c r="AT15" s="239"/>
      <c r="AU15" s="239"/>
      <c r="AV15" s="239"/>
      <c r="AW15" s="239"/>
      <c r="AX15" s="239"/>
      <c r="AY15" s="239"/>
      <c r="AZ15" s="239"/>
      <c r="BA15" s="239"/>
      <c r="BB15" s="239"/>
      <c r="BC15" s="239"/>
      <c r="BD15" s="239"/>
      <c r="BE15" s="239"/>
      <c r="BF15" s="239"/>
      <c r="BG15" s="239"/>
      <c r="BH15" s="239"/>
      <c r="BI15" s="239"/>
      <c r="BJ15" s="239"/>
      <c r="BK15" s="239"/>
      <c r="BL15" s="239"/>
      <c r="BM15" s="239"/>
      <c r="BN15" s="239"/>
      <c r="BO15" s="239"/>
      <c r="BP15" s="239"/>
      <c r="BQ15" s="239"/>
      <c r="BR15" s="239"/>
      <c r="BS15" s="239"/>
      <c r="BT15" s="239"/>
      <c r="BU15" s="239"/>
      <c r="BV15" s="239"/>
      <c r="BW15" s="239"/>
      <c r="BX15" s="239"/>
      <c r="BY15" s="239"/>
      <c r="BZ15" s="239"/>
      <c r="CA15" s="239"/>
      <c r="CB15" s="239"/>
      <c r="CC15" s="239"/>
      <c r="CD15" s="239"/>
      <c r="CE15" s="239"/>
      <c r="CF15" s="239"/>
      <c r="CG15" s="239"/>
      <c r="CH15" s="239"/>
      <c r="CI15" s="239"/>
      <c r="CJ15" s="239"/>
      <c r="CK15" s="239"/>
      <c r="CL15" s="239"/>
      <c r="CM15" s="239"/>
      <c r="CN15" s="239"/>
      <c r="CO15" s="239"/>
      <c r="CP15" s="239"/>
      <c r="CQ15" s="239"/>
      <c r="CR15" s="239"/>
      <c r="CS15" s="239"/>
      <c r="CT15" s="239"/>
      <c r="CU15" s="239"/>
      <c r="CV15" s="239"/>
      <c r="CW15" s="239"/>
      <c r="CX15" s="239"/>
      <c r="CY15" s="239"/>
      <c r="CZ15" s="239"/>
      <c r="DA15" s="239"/>
      <c r="DB15" s="239"/>
      <c r="DC15" s="239"/>
      <c r="DD15" s="239"/>
      <c r="DE15" s="239"/>
      <c r="DF15" s="239"/>
      <c r="DG15" s="239"/>
      <c r="DH15" s="239"/>
      <c r="DI15" s="239"/>
      <c r="DJ15" s="239"/>
    </row>
    <row r="16" spans="1:114">
      <c r="A16" s="253">
        <v>5</v>
      </c>
      <c r="B16" s="254" t="s">
        <v>541</v>
      </c>
      <c r="C16" s="255">
        <f>'РС-3'!D12</f>
        <v>79527567.670000002</v>
      </c>
      <c r="D16" s="255">
        <f>'РС-3'!E12</f>
        <v>119126528.86</v>
      </c>
      <c r="E16" s="255">
        <f>'РС-3'!F12</f>
        <v>136467976.27000001</v>
      </c>
      <c r="F16" s="255">
        <f>'РС-3'!G12</f>
        <v>69620263.930000007</v>
      </c>
      <c r="G16" s="244" t="b">
        <f t="shared" si="4"/>
        <v>0</v>
      </c>
      <c r="H16" s="245" t="str">
        <f t="shared" si="5"/>
        <v>уточните</v>
      </c>
      <c r="I16" s="255">
        <f>'РС-3'!D32</f>
        <v>99396917.640000001</v>
      </c>
      <c r="J16" s="255">
        <f>'РС-3'!E32</f>
        <v>111558362.8</v>
      </c>
      <c r="K16" s="255">
        <f>'РС-3'!F32</f>
        <v>115605317.44</v>
      </c>
      <c r="L16" s="255">
        <f>'РС-3'!G32</f>
        <v>77880741.040000007</v>
      </c>
      <c r="M16" s="244" t="b">
        <f t="shared" si="6"/>
        <v>0</v>
      </c>
      <c r="N16" s="245" t="str">
        <f t="shared" si="7"/>
        <v>уточните</v>
      </c>
      <c r="O16" s="255">
        <f>'РС-3'!D90</f>
        <v>35264052.899999999</v>
      </c>
      <c r="P16" s="255">
        <f>'РС-3'!E90</f>
        <v>35761272.659999996</v>
      </c>
      <c r="Q16" s="255">
        <f>'РС-3'!F90</f>
        <v>36782463.850000001</v>
      </c>
      <c r="R16" s="255">
        <f>'РС-3'!G90</f>
        <v>49789110.640000001</v>
      </c>
      <c r="S16" s="244" t="b">
        <f t="shared" si="8"/>
        <v>1</v>
      </c>
      <c r="T16" s="245" t="str">
        <f t="shared" si="9"/>
        <v xml:space="preserve"> </v>
      </c>
      <c r="U16" s="255">
        <f>'РС-3'!D109</f>
        <v>18468438.960000001</v>
      </c>
      <c r="V16" s="255">
        <f>'РС-3'!E109</f>
        <v>18705241.23</v>
      </c>
      <c r="W16" s="255">
        <f>'РС-3'!F109</f>
        <v>16934350.859999999</v>
      </c>
      <c r="X16" s="255">
        <f>'РС-3'!G109</f>
        <v>22296223.510000002</v>
      </c>
      <c r="Y16" s="244" t="b">
        <f t="shared" si="10"/>
        <v>1</v>
      </c>
      <c r="Z16" s="245" t="str">
        <f t="shared" si="11"/>
        <v xml:space="preserve"> </v>
      </c>
      <c r="AA16" s="255">
        <f>'РС-3'!D52</f>
        <v>10294556.08</v>
      </c>
      <c r="AB16" s="255">
        <f>'РС-3'!E52</f>
        <v>10105414.619999999</v>
      </c>
      <c r="AC16" s="255">
        <f>'РС-3'!F52</f>
        <v>10869043.15</v>
      </c>
      <c r="AD16" s="255">
        <f>'РС-3'!G52</f>
        <v>23618279.559999999</v>
      </c>
      <c r="AE16" s="244" t="b">
        <f t="shared" si="12"/>
        <v>0</v>
      </c>
      <c r="AF16" s="245" t="str">
        <f t="shared" si="13"/>
        <v>уточните</v>
      </c>
      <c r="AG16" s="256">
        <f>'РС-3'!D128</f>
        <v>28153611.699999999</v>
      </c>
      <c r="AH16" s="256">
        <f>'РС-3'!E128</f>
        <v>29491009.5</v>
      </c>
      <c r="AI16" s="256">
        <f>'РС-3'!F128</f>
        <v>29678500.199999999</v>
      </c>
      <c r="AJ16" s="256">
        <f>'РС-3'!G128</f>
        <v>35941287</v>
      </c>
      <c r="AK16" s="244" t="b">
        <f t="shared" si="0"/>
        <v>1</v>
      </c>
      <c r="AL16" s="245" t="str">
        <f t="shared" si="1"/>
        <v xml:space="preserve"> </v>
      </c>
      <c r="AM16" s="256">
        <f>'РС-3'!D71</f>
        <v>15284324.08</v>
      </c>
      <c r="AN16" s="256">
        <f>'РС-3'!E71</f>
        <v>14870089.77</v>
      </c>
      <c r="AO16" s="256">
        <f>'РС-3'!F71</f>
        <v>13169271.359999999</v>
      </c>
      <c r="AP16" s="256">
        <f>'РС-3'!G71</f>
        <v>12525767.59</v>
      </c>
      <c r="AQ16" s="244" t="b">
        <f t="shared" si="2"/>
        <v>1</v>
      </c>
      <c r="AR16" s="245" t="str">
        <f t="shared" si="3"/>
        <v xml:space="preserve"> </v>
      </c>
      <c r="AS16" s="239"/>
      <c r="AT16" s="239"/>
      <c r="AU16" s="239"/>
      <c r="AV16" s="239"/>
      <c r="AW16" s="239"/>
      <c r="AX16" s="239"/>
      <c r="AY16" s="239"/>
      <c r="AZ16" s="239"/>
      <c r="BA16" s="239"/>
      <c r="BB16" s="239"/>
      <c r="BC16" s="239"/>
      <c r="BD16" s="239"/>
      <c r="BE16" s="239"/>
      <c r="BF16" s="239"/>
      <c r="BG16" s="239"/>
      <c r="BH16" s="239"/>
      <c r="BI16" s="239"/>
      <c r="BJ16" s="239"/>
      <c r="BK16" s="239"/>
      <c r="BL16" s="239"/>
      <c r="BM16" s="239"/>
      <c r="BN16" s="239"/>
      <c r="BO16" s="239"/>
      <c r="BP16" s="239"/>
      <c r="BQ16" s="239"/>
      <c r="BR16" s="239"/>
      <c r="BS16" s="239"/>
      <c r="BT16" s="239"/>
      <c r="BU16" s="239"/>
      <c r="BV16" s="239"/>
      <c r="BW16" s="239"/>
      <c r="BX16" s="239"/>
      <c r="BY16" s="239"/>
      <c r="BZ16" s="239"/>
      <c r="CA16" s="239"/>
      <c r="CB16" s="239"/>
      <c r="CC16" s="239"/>
      <c r="CD16" s="239"/>
      <c r="CE16" s="239"/>
      <c r="CF16" s="239"/>
      <c r="CG16" s="239"/>
      <c r="CH16" s="239"/>
      <c r="CI16" s="239"/>
      <c r="CJ16" s="239"/>
      <c r="CK16" s="239"/>
      <c r="CL16" s="239"/>
      <c r="CM16" s="239"/>
      <c r="CN16" s="239"/>
      <c r="CO16" s="239"/>
      <c r="CP16" s="239"/>
      <c r="CQ16" s="239"/>
      <c r="CR16" s="239"/>
      <c r="CS16" s="239"/>
      <c r="CT16" s="239"/>
      <c r="CU16" s="239"/>
      <c r="CV16" s="239"/>
      <c r="CW16" s="239"/>
      <c r="CX16" s="239"/>
      <c r="CY16" s="239"/>
      <c r="CZ16" s="239"/>
      <c r="DA16" s="239"/>
      <c r="DB16" s="239"/>
      <c r="DC16" s="239"/>
      <c r="DD16" s="239"/>
      <c r="DE16" s="239"/>
      <c r="DF16" s="239"/>
      <c r="DG16" s="239"/>
      <c r="DH16" s="239"/>
      <c r="DI16" s="239"/>
      <c r="DJ16" s="239"/>
    </row>
    <row r="17" spans="1:114" ht="39.6">
      <c r="A17" s="253">
        <v>6</v>
      </c>
      <c r="B17" s="254" t="s">
        <v>542</v>
      </c>
      <c r="C17" s="255">
        <f>'РС-3'!D13</f>
        <v>113011558.61</v>
      </c>
      <c r="D17" s="255">
        <f>'РС-3'!E13</f>
        <v>120898710.64</v>
      </c>
      <c r="E17" s="255">
        <f>'РС-3'!F13</f>
        <v>126877539.62</v>
      </c>
      <c r="F17" s="255">
        <f>'РС-3'!G13</f>
        <v>89516786.540000007</v>
      </c>
      <c r="G17" s="244" t="b">
        <f t="shared" si="4"/>
        <v>1</v>
      </c>
      <c r="H17" s="245" t="str">
        <f t="shared" si="5"/>
        <v xml:space="preserve"> </v>
      </c>
      <c r="I17" s="255">
        <f>'РС-3'!D33</f>
        <v>5896068.25</v>
      </c>
      <c r="J17" s="255">
        <f>'РС-3'!E33</f>
        <v>6570002.2999999998</v>
      </c>
      <c r="K17" s="255">
        <f>'РС-3'!F33</f>
        <v>5395625.9699999997</v>
      </c>
      <c r="L17" s="255">
        <f>'РС-3'!G33</f>
        <v>3191638.99</v>
      </c>
      <c r="M17" s="244" t="b">
        <f t="shared" si="6"/>
        <v>0</v>
      </c>
      <c r="N17" s="245" t="str">
        <f t="shared" si="7"/>
        <v>уточните</v>
      </c>
      <c r="O17" s="255">
        <f>'РС-3'!D91</f>
        <v>1843631337.8699999</v>
      </c>
      <c r="P17" s="255">
        <f>'РС-3'!E91</f>
        <v>1905611554.3299999</v>
      </c>
      <c r="Q17" s="255">
        <f>'РС-3'!F91</f>
        <v>2105268483.25</v>
      </c>
      <c r="R17" s="255">
        <f>'РС-3'!G91</f>
        <v>2111111208.8299999</v>
      </c>
      <c r="S17" s="244" t="b">
        <f t="shared" si="8"/>
        <v>1</v>
      </c>
      <c r="T17" s="245" t="str">
        <f t="shared" si="9"/>
        <v xml:space="preserve"> </v>
      </c>
      <c r="U17" s="255">
        <f>'РС-3'!D110</f>
        <v>493101421.98000002</v>
      </c>
      <c r="V17" s="255">
        <f>'РС-3'!E110</f>
        <v>529032020.73000002</v>
      </c>
      <c r="W17" s="255">
        <f>'РС-3'!F110</f>
        <v>549345416.39999998</v>
      </c>
      <c r="X17" s="255">
        <f>'РС-3'!G110</f>
        <v>497285236.18000001</v>
      </c>
      <c r="Y17" s="244" t="b">
        <f t="shared" si="10"/>
        <v>1</v>
      </c>
      <c r="Z17" s="245" t="str">
        <f t="shared" si="11"/>
        <v xml:space="preserve"> </v>
      </c>
      <c r="AA17" s="255">
        <f>'РС-3'!D53</f>
        <v>1405867524.95</v>
      </c>
      <c r="AB17" s="255">
        <f>'РС-3'!E53</f>
        <v>1426585968.49</v>
      </c>
      <c r="AC17" s="255">
        <f>'РС-3'!F53</f>
        <v>1453435730.96</v>
      </c>
      <c r="AD17" s="255">
        <f>'РС-3'!G53</f>
        <v>1379410903.0999999</v>
      </c>
      <c r="AE17" s="244" t="b">
        <f t="shared" si="12"/>
        <v>1</v>
      </c>
      <c r="AF17" s="245" t="str">
        <f t="shared" si="13"/>
        <v xml:space="preserve"> </v>
      </c>
      <c r="AG17" s="256">
        <f>'РС-3'!D129</f>
        <v>468057342.23000002</v>
      </c>
      <c r="AH17" s="256">
        <f>'РС-3'!E129</f>
        <v>520321143.73000002</v>
      </c>
      <c r="AI17" s="256">
        <f>'РС-3'!F129</f>
        <v>683467631.87</v>
      </c>
      <c r="AJ17" s="256">
        <f>'РС-3'!G129</f>
        <v>748036950.74000001</v>
      </c>
      <c r="AK17" s="244" t="b">
        <f t="shared" si="0"/>
        <v>1</v>
      </c>
      <c r="AL17" s="245" t="str">
        <f t="shared" si="1"/>
        <v xml:space="preserve"> </v>
      </c>
      <c r="AM17" s="256">
        <f>'РС-3'!D72</f>
        <v>462807892.67000002</v>
      </c>
      <c r="AN17" s="256">
        <f>'РС-3'!E72</f>
        <v>487736462.83999997</v>
      </c>
      <c r="AO17" s="256">
        <f>'РС-3'!F72</f>
        <v>517710536.81999999</v>
      </c>
      <c r="AP17" s="256">
        <f>'РС-3'!G72</f>
        <v>480948591.17000002</v>
      </c>
      <c r="AQ17" s="244" t="b">
        <f t="shared" si="2"/>
        <v>1</v>
      </c>
      <c r="AR17" s="245" t="str">
        <f t="shared" si="3"/>
        <v xml:space="preserve"> </v>
      </c>
      <c r="AS17" s="239"/>
      <c r="AT17" s="239"/>
      <c r="AU17" s="239"/>
      <c r="AV17" s="239"/>
      <c r="AW17" s="239"/>
      <c r="AX17" s="239"/>
      <c r="AY17" s="239"/>
      <c r="AZ17" s="239"/>
      <c r="BA17" s="239"/>
      <c r="BB17" s="239"/>
      <c r="BC17" s="239"/>
      <c r="BD17" s="239"/>
      <c r="BE17" s="239"/>
      <c r="BF17" s="239"/>
      <c r="BG17" s="239"/>
      <c r="BH17" s="239"/>
      <c r="BI17" s="239"/>
      <c r="BJ17" s="239"/>
      <c r="BK17" s="239"/>
      <c r="BL17" s="239"/>
      <c r="BM17" s="239"/>
      <c r="BN17" s="239"/>
      <c r="BO17" s="239"/>
      <c r="BP17" s="239"/>
      <c r="BQ17" s="239"/>
      <c r="BR17" s="239"/>
      <c r="BS17" s="239"/>
      <c r="BT17" s="239"/>
      <c r="BU17" s="239"/>
      <c r="BV17" s="239"/>
      <c r="BW17" s="239"/>
      <c r="BX17" s="239"/>
      <c r="BY17" s="239"/>
      <c r="BZ17" s="239"/>
      <c r="CA17" s="239"/>
      <c r="CB17" s="239"/>
      <c r="CC17" s="239"/>
      <c r="CD17" s="239"/>
      <c r="CE17" s="239"/>
      <c r="CF17" s="239"/>
      <c r="CG17" s="239"/>
      <c r="CH17" s="239"/>
      <c r="CI17" s="239"/>
      <c r="CJ17" s="239"/>
      <c r="CK17" s="239"/>
      <c r="CL17" s="239"/>
      <c r="CM17" s="239"/>
      <c r="CN17" s="239"/>
      <c r="CO17" s="239"/>
      <c r="CP17" s="239"/>
      <c r="CQ17" s="239"/>
      <c r="CR17" s="239"/>
      <c r="CS17" s="239"/>
      <c r="CT17" s="239"/>
      <c r="CU17" s="239"/>
      <c r="CV17" s="239"/>
      <c r="CW17" s="239"/>
      <c r="CX17" s="239"/>
      <c r="CY17" s="239"/>
      <c r="CZ17" s="239"/>
      <c r="DA17" s="239"/>
      <c r="DB17" s="239"/>
      <c r="DC17" s="239"/>
      <c r="DD17" s="239"/>
      <c r="DE17" s="239"/>
      <c r="DF17" s="239"/>
      <c r="DG17" s="239"/>
      <c r="DH17" s="239"/>
      <c r="DI17" s="239"/>
      <c r="DJ17" s="239"/>
    </row>
    <row r="18" spans="1:114">
      <c r="A18" s="253">
        <v>7</v>
      </c>
      <c r="B18" s="254" t="s">
        <v>543</v>
      </c>
      <c r="C18" s="255">
        <f>'РС-3'!D14</f>
        <v>8235500.6200000001</v>
      </c>
      <c r="D18" s="255">
        <f>'РС-3'!E14</f>
        <v>9127847.3000000007</v>
      </c>
      <c r="E18" s="255">
        <f>'РС-3'!F14</f>
        <v>8460333.9800000004</v>
      </c>
      <c r="F18" s="255">
        <f>'РС-3'!G14</f>
        <v>6361817.7300000004</v>
      </c>
      <c r="G18" s="244" t="b">
        <f t="shared" si="4"/>
        <v>1</v>
      </c>
      <c r="H18" s="245" t="str">
        <f t="shared" si="5"/>
        <v xml:space="preserve"> </v>
      </c>
      <c r="I18" s="255">
        <f>'РС-3'!D34</f>
        <v>208744707.16999999</v>
      </c>
      <c r="J18" s="255">
        <f>'РС-3'!E34</f>
        <v>258432800.75</v>
      </c>
      <c r="K18" s="255">
        <f>'РС-3'!F34</f>
        <v>265141991.53999999</v>
      </c>
      <c r="L18" s="255">
        <f>'РС-3'!G34</f>
        <v>229666887.59</v>
      </c>
      <c r="M18" s="244" t="b">
        <f t="shared" si="6"/>
        <v>1</v>
      </c>
      <c r="N18" s="245" t="str">
        <f t="shared" si="7"/>
        <v xml:space="preserve"> </v>
      </c>
      <c r="O18" s="255">
        <f>'РС-3'!D92</f>
        <v>251104197.59999999</v>
      </c>
      <c r="P18" s="255">
        <f>'РС-3'!E92</f>
        <v>289732769.01999998</v>
      </c>
      <c r="Q18" s="255">
        <f>'РС-3'!F92</f>
        <v>310724493.76999998</v>
      </c>
      <c r="R18" s="255">
        <f>'РС-3'!G92</f>
        <v>243243544.81999999</v>
      </c>
      <c r="S18" s="244" t="b">
        <f t="shared" si="8"/>
        <v>1</v>
      </c>
      <c r="T18" s="245" t="str">
        <f t="shared" si="9"/>
        <v xml:space="preserve"> </v>
      </c>
      <c r="U18" s="255">
        <f>'РС-3'!D111</f>
        <v>153817375.19999999</v>
      </c>
      <c r="V18" s="255">
        <f>'РС-3'!E111</f>
        <v>175210484.43000001</v>
      </c>
      <c r="W18" s="255">
        <f>'РС-3'!F111</f>
        <v>182953752.86000001</v>
      </c>
      <c r="X18" s="255">
        <f>'РС-3'!G111</f>
        <v>168880989.50999999</v>
      </c>
      <c r="Y18" s="244" t="b">
        <f t="shared" si="10"/>
        <v>1</v>
      </c>
      <c r="Z18" s="245" t="str">
        <f t="shared" si="11"/>
        <v xml:space="preserve"> </v>
      </c>
      <c r="AA18" s="255">
        <f>'РС-3'!D54</f>
        <v>116600226.5</v>
      </c>
      <c r="AB18" s="255">
        <f>'РС-3'!E54</f>
        <v>112210929.7</v>
      </c>
      <c r="AC18" s="255">
        <f>'РС-3'!F54</f>
        <v>115221511.91</v>
      </c>
      <c r="AD18" s="255">
        <f>'РС-3'!G54</f>
        <v>83747431.530000001</v>
      </c>
      <c r="AE18" s="244" t="b">
        <f t="shared" si="12"/>
        <v>1</v>
      </c>
      <c r="AF18" s="245" t="str">
        <f t="shared" si="13"/>
        <v xml:space="preserve"> </v>
      </c>
      <c r="AG18" s="256">
        <f>'РС-3'!D130</f>
        <v>164309390.83000001</v>
      </c>
      <c r="AH18" s="256">
        <f>'РС-3'!E130</f>
        <v>222488661.36000001</v>
      </c>
      <c r="AI18" s="256">
        <f>'РС-3'!F130</f>
        <v>231564476.94</v>
      </c>
      <c r="AJ18" s="256">
        <f>'РС-3'!G130</f>
        <v>176446423.25999999</v>
      </c>
      <c r="AK18" s="244" t="b">
        <f t="shared" si="0"/>
        <v>1</v>
      </c>
      <c r="AL18" s="245" t="str">
        <f t="shared" si="1"/>
        <v xml:space="preserve"> </v>
      </c>
      <c r="AM18" s="256">
        <f>'РС-3'!D73</f>
        <v>124011955.47</v>
      </c>
      <c r="AN18" s="256">
        <f>'РС-3'!E73</f>
        <v>130243662.39</v>
      </c>
      <c r="AO18" s="256">
        <f>'РС-3'!F73</f>
        <v>146892257.78</v>
      </c>
      <c r="AP18" s="256">
        <f>'РС-3'!G73</f>
        <v>151930679.53999999</v>
      </c>
      <c r="AQ18" s="244" t="b">
        <f t="shared" si="2"/>
        <v>1</v>
      </c>
      <c r="AR18" s="245" t="str">
        <f t="shared" si="3"/>
        <v xml:space="preserve"> </v>
      </c>
      <c r="AS18" s="239"/>
      <c r="AT18" s="239"/>
      <c r="AU18" s="239"/>
      <c r="AV18" s="239"/>
      <c r="AW18" s="239"/>
      <c r="AX18" s="239"/>
      <c r="AY18" s="239"/>
      <c r="AZ18" s="239"/>
      <c r="BA18" s="239"/>
      <c r="BB18" s="239"/>
      <c r="BC18" s="239"/>
      <c r="BD18" s="239"/>
      <c r="BE18" s="239"/>
      <c r="BF18" s="239"/>
      <c r="BG18" s="239"/>
      <c r="BH18" s="239"/>
      <c r="BI18" s="239"/>
      <c r="BJ18" s="239"/>
      <c r="BK18" s="239"/>
      <c r="BL18" s="239"/>
      <c r="BM18" s="239"/>
      <c r="BN18" s="239"/>
      <c r="BO18" s="239"/>
      <c r="BP18" s="239"/>
      <c r="BQ18" s="239"/>
      <c r="BR18" s="239"/>
      <c r="BS18" s="239"/>
      <c r="BT18" s="239"/>
      <c r="BU18" s="239"/>
      <c r="BV18" s="239"/>
      <c r="BW18" s="239"/>
      <c r="BX18" s="239"/>
      <c r="BY18" s="239"/>
      <c r="BZ18" s="239"/>
      <c r="CA18" s="239"/>
      <c r="CB18" s="239"/>
      <c r="CC18" s="239"/>
      <c r="CD18" s="239"/>
      <c r="CE18" s="239"/>
      <c r="CF18" s="239"/>
      <c r="CG18" s="239"/>
      <c r="CH18" s="239"/>
      <c r="CI18" s="239"/>
      <c r="CJ18" s="239"/>
      <c r="CK18" s="239"/>
      <c r="CL18" s="239"/>
      <c r="CM18" s="239"/>
      <c r="CN18" s="239"/>
      <c r="CO18" s="239"/>
      <c r="CP18" s="239"/>
      <c r="CQ18" s="239"/>
      <c r="CR18" s="239"/>
      <c r="CS18" s="239"/>
      <c r="CT18" s="239"/>
      <c r="CU18" s="239"/>
      <c r="CV18" s="239"/>
      <c r="CW18" s="239"/>
      <c r="CX18" s="239"/>
      <c r="CY18" s="239"/>
      <c r="CZ18" s="239"/>
      <c r="DA18" s="239"/>
      <c r="DB18" s="239"/>
      <c r="DC18" s="239"/>
      <c r="DD18" s="239"/>
      <c r="DE18" s="239"/>
      <c r="DF18" s="239"/>
      <c r="DG18" s="239"/>
      <c r="DH18" s="239"/>
      <c r="DI18" s="239"/>
      <c r="DJ18" s="239"/>
    </row>
    <row r="19" spans="1:114">
      <c r="A19" s="253">
        <v>8</v>
      </c>
      <c r="B19" s="254" t="s">
        <v>544</v>
      </c>
      <c r="C19" s="255">
        <f>'РС-3'!D15</f>
        <v>345317491.22000003</v>
      </c>
      <c r="D19" s="255">
        <f>'РС-3'!E15</f>
        <v>391701785.44</v>
      </c>
      <c r="E19" s="255">
        <f>'РС-3'!F15</f>
        <v>327266811.55000001</v>
      </c>
      <c r="F19" s="255">
        <f>'РС-3'!G15</f>
        <v>289456446.11000001</v>
      </c>
      <c r="G19" s="244" t="b">
        <f t="shared" si="4"/>
        <v>1</v>
      </c>
      <c r="H19" s="245" t="str">
        <f t="shared" si="5"/>
        <v xml:space="preserve"> </v>
      </c>
      <c r="I19" s="255">
        <f>'РС-3'!D35</f>
        <v>21200148</v>
      </c>
      <c r="J19" s="255">
        <f>'РС-3'!E35</f>
        <v>31165222.010000002</v>
      </c>
      <c r="K19" s="255">
        <f>'РС-3'!F35</f>
        <v>31164271.460000001</v>
      </c>
      <c r="L19" s="255">
        <f>'РС-3'!G35</f>
        <v>19386597.969999999</v>
      </c>
      <c r="M19" s="244" t="b">
        <f t="shared" si="6"/>
        <v>0</v>
      </c>
      <c r="N19" s="245" t="str">
        <f t="shared" si="7"/>
        <v>уточните</v>
      </c>
      <c r="O19" s="255">
        <f>'РС-3'!D93</f>
        <v>313301</v>
      </c>
      <c r="P19" s="255">
        <f>'РС-3'!E93</f>
        <v>391854</v>
      </c>
      <c r="Q19" s="255">
        <f>'РС-3'!F93</f>
        <v>289180</v>
      </c>
      <c r="R19" s="255">
        <f>'РС-3'!G93</f>
        <v>223968</v>
      </c>
      <c r="S19" s="244" t="b">
        <f t="shared" si="8"/>
        <v>1</v>
      </c>
      <c r="T19" s="245" t="str">
        <f t="shared" si="9"/>
        <v xml:space="preserve"> </v>
      </c>
      <c r="U19" s="255">
        <f>'РС-3'!D112</f>
        <v>280263</v>
      </c>
      <c r="V19" s="255">
        <f>'РС-3'!E112</f>
        <v>229689</v>
      </c>
      <c r="W19" s="255">
        <f>'РС-3'!F112</f>
        <v>286855</v>
      </c>
      <c r="X19" s="255">
        <f>'РС-3'!G112</f>
        <v>280150</v>
      </c>
      <c r="Y19" s="244" t="b">
        <f t="shared" si="10"/>
        <v>1</v>
      </c>
      <c r="Z19" s="245" t="str">
        <f t="shared" si="11"/>
        <v xml:space="preserve"> </v>
      </c>
      <c r="AA19" s="255">
        <f>'РС-3'!D55</f>
        <v>534086</v>
      </c>
      <c r="AB19" s="255">
        <f>'РС-3'!E55</f>
        <v>588002</v>
      </c>
      <c r="AC19" s="255">
        <f>'РС-3'!F55</f>
        <v>540574</v>
      </c>
      <c r="AD19" s="255">
        <f>'РС-3'!G55</f>
        <v>478357</v>
      </c>
      <c r="AE19" s="244" t="b">
        <f t="shared" si="12"/>
        <v>1</v>
      </c>
      <c r="AF19" s="245" t="str">
        <f t="shared" si="13"/>
        <v xml:space="preserve"> </v>
      </c>
      <c r="AG19" s="256">
        <f>'РС-3'!D131</f>
        <v>0</v>
      </c>
      <c r="AH19" s="256">
        <f>'РС-3'!E131</f>
        <v>0</v>
      </c>
      <c r="AI19" s="256">
        <f>'РС-3'!F131</f>
        <v>0</v>
      </c>
      <c r="AJ19" s="256">
        <f>'РС-3'!G131</f>
        <v>0</v>
      </c>
      <c r="AK19" s="244" t="e">
        <f t="shared" si="0"/>
        <v>#DIV/0!</v>
      </c>
      <c r="AL19" s="245" t="e">
        <f t="shared" si="1"/>
        <v>#DIV/0!</v>
      </c>
      <c r="AM19" s="256">
        <f>'РС-3'!D74</f>
        <v>59478</v>
      </c>
      <c r="AN19" s="256">
        <f>'РС-3'!E74</f>
        <v>33541</v>
      </c>
      <c r="AO19" s="256">
        <f>'РС-3'!F74</f>
        <v>35461</v>
      </c>
      <c r="AP19" s="256">
        <f>'РС-3'!G74</f>
        <v>25761</v>
      </c>
      <c r="AQ19" s="244" t="b">
        <f t="shared" si="2"/>
        <v>1</v>
      </c>
      <c r="AR19" s="245" t="str">
        <f t="shared" si="3"/>
        <v xml:space="preserve"> </v>
      </c>
      <c r="AS19" s="239"/>
      <c r="AT19" s="239"/>
      <c r="AU19" s="239"/>
      <c r="AV19" s="239"/>
      <c r="AW19" s="239"/>
      <c r="AX19" s="239"/>
      <c r="AY19" s="239"/>
      <c r="AZ19" s="239"/>
      <c r="BA19" s="239"/>
      <c r="BB19" s="239"/>
      <c r="BC19" s="239"/>
      <c r="BD19" s="239"/>
      <c r="BE19" s="239"/>
      <c r="BF19" s="239"/>
      <c r="BG19" s="239"/>
      <c r="BH19" s="239"/>
      <c r="BI19" s="239"/>
      <c r="BJ19" s="239"/>
      <c r="BK19" s="239"/>
      <c r="BL19" s="239"/>
      <c r="BM19" s="239"/>
      <c r="BN19" s="239"/>
      <c r="BO19" s="239"/>
      <c r="BP19" s="239"/>
      <c r="BQ19" s="239"/>
      <c r="BR19" s="239"/>
      <c r="BS19" s="239"/>
      <c r="BT19" s="239"/>
      <c r="BU19" s="239"/>
      <c r="BV19" s="239"/>
      <c r="BW19" s="239"/>
      <c r="BX19" s="239"/>
      <c r="BY19" s="239"/>
      <c r="BZ19" s="239"/>
      <c r="CA19" s="239"/>
      <c r="CB19" s="239"/>
      <c r="CC19" s="239"/>
      <c r="CD19" s="239"/>
      <c r="CE19" s="239"/>
      <c r="CF19" s="239"/>
      <c r="CG19" s="239"/>
      <c r="CH19" s="239"/>
      <c r="CI19" s="239"/>
      <c r="CJ19" s="239"/>
      <c r="CK19" s="239"/>
      <c r="CL19" s="239"/>
      <c r="CM19" s="239"/>
      <c r="CN19" s="239"/>
      <c r="CO19" s="239"/>
      <c r="CP19" s="239"/>
      <c r="CQ19" s="239"/>
      <c r="CR19" s="239"/>
      <c r="CS19" s="239"/>
      <c r="CT19" s="239"/>
      <c r="CU19" s="239"/>
      <c r="CV19" s="239"/>
      <c r="CW19" s="239"/>
      <c r="CX19" s="239"/>
      <c r="CY19" s="239"/>
      <c r="CZ19" s="239"/>
      <c r="DA19" s="239"/>
      <c r="DB19" s="239"/>
      <c r="DC19" s="239"/>
      <c r="DD19" s="239"/>
      <c r="DE19" s="239"/>
      <c r="DF19" s="239"/>
      <c r="DG19" s="239"/>
      <c r="DH19" s="239"/>
      <c r="DI19" s="239"/>
      <c r="DJ19" s="239"/>
    </row>
    <row r="20" spans="1:114" ht="39.6">
      <c r="A20" s="253">
        <v>9</v>
      </c>
      <c r="B20" s="254" t="s">
        <v>545</v>
      </c>
      <c r="C20" s="255">
        <f>'РС-3'!D16</f>
        <v>43030424.07</v>
      </c>
      <c r="D20" s="255">
        <f>'РС-3'!E16</f>
        <v>54239262.82</v>
      </c>
      <c r="E20" s="255">
        <f>'РС-3'!F16</f>
        <v>44337474.130000003</v>
      </c>
      <c r="F20" s="255">
        <f>'РС-3'!G16</f>
        <v>24789003.460000001</v>
      </c>
      <c r="G20" s="244" t="b">
        <f t="shared" si="4"/>
        <v>0</v>
      </c>
      <c r="H20" s="245" t="str">
        <f t="shared" si="5"/>
        <v>уточните</v>
      </c>
      <c r="I20" s="255">
        <f>'РС-3'!D36</f>
        <v>48671</v>
      </c>
      <c r="J20" s="255">
        <f>'РС-3'!E36</f>
        <v>39185</v>
      </c>
      <c r="K20" s="255">
        <f>'РС-3'!F36</f>
        <v>83516</v>
      </c>
      <c r="L20" s="255">
        <f>'РС-3'!G36</f>
        <v>50598</v>
      </c>
      <c r="M20" s="244" t="b">
        <f t="shared" si="6"/>
        <v>0</v>
      </c>
      <c r="N20" s="245" t="str">
        <f t="shared" si="7"/>
        <v>уточните</v>
      </c>
      <c r="O20" s="255">
        <f>'РС-3'!D94</f>
        <v>232714</v>
      </c>
      <c r="P20" s="255">
        <f>'РС-3'!E94</f>
        <v>2586652</v>
      </c>
      <c r="Q20" s="255">
        <f>'РС-3'!F94</f>
        <v>2766858.9</v>
      </c>
      <c r="R20" s="255">
        <f>'РС-3'!G94</f>
        <v>2830210</v>
      </c>
      <c r="S20" s="244" t="b">
        <f t="shared" si="8"/>
        <v>1</v>
      </c>
      <c r="T20" s="245" t="str">
        <f t="shared" si="9"/>
        <v xml:space="preserve"> </v>
      </c>
      <c r="U20" s="255">
        <f>'РС-3'!D113</f>
        <v>112310</v>
      </c>
      <c r="V20" s="255">
        <f>'РС-3'!E113</f>
        <v>1692555</v>
      </c>
      <c r="W20" s="255">
        <f>'РС-3'!F113</f>
        <v>1907786.6</v>
      </c>
      <c r="X20" s="255">
        <f>'РС-3'!G113</f>
        <v>1827390</v>
      </c>
      <c r="Y20" s="244" t="b">
        <f t="shared" si="10"/>
        <v>1</v>
      </c>
      <c r="Z20" s="245" t="str">
        <f t="shared" si="11"/>
        <v xml:space="preserve"> </v>
      </c>
      <c r="AA20" s="255">
        <f>'РС-3'!D56</f>
        <v>211193</v>
      </c>
      <c r="AB20" s="255">
        <f>'РС-3'!E56</f>
        <v>2193296</v>
      </c>
      <c r="AC20" s="255">
        <f>'РС-3'!F56</f>
        <v>2485714.7999999998</v>
      </c>
      <c r="AD20" s="255">
        <f>'РС-3'!G56</f>
        <v>2045785</v>
      </c>
      <c r="AE20" s="244" t="b">
        <f t="shared" si="12"/>
        <v>1</v>
      </c>
      <c r="AF20" s="245" t="str">
        <f t="shared" si="13"/>
        <v xml:space="preserve"> </v>
      </c>
      <c r="AG20" s="256">
        <f>'РС-3'!D132</f>
        <v>62255</v>
      </c>
      <c r="AH20" s="256">
        <f>'РС-3'!E132</f>
        <v>1310786</v>
      </c>
      <c r="AI20" s="256">
        <f>'РС-3'!F132</f>
        <v>1277634.2</v>
      </c>
      <c r="AJ20" s="256">
        <f>'РС-3'!G132</f>
        <v>1329942</v>
      </c>
      <c r="AK20" s="244" t="b">
        <f t="shared" si="0"/>
        <v>1</v>
      </c>
      <c r="AL20" s="245" t="str">
        <f t="shared" si="1"/>
        <v xml:space="preserve"> </v>
      </c>
      <c r="AM20" s="256">
        <f>'РС-3'!D75</f>
        <v>71576</v>
      </c>
      <c r="AN20" s="256">
        <f>'РС-3'!E75</f>
        <v>775125</v>
      </c>
      <c r="AO20" s="256">
        <f>'РС-3'!F75</f>
        <v>911296.5</v>
      </c>
      <c r="AP20" s="256">
        <f>'РС-3'!G75</f>
        <v>1281873</v>
      </c>
      <c r="AQ20" s="244" t="b">
        <f t="shared" si="2"/>
        <v>1</v>
      </c>
      <c r="AR20" s="245" t="str">
        <f t="shared" si="3"/>
        <v xml:space="preserve"> </v>
      </c>
      <c r="AS20" s="239"/>
      <c r="AT20" s="239"/>
      <c r="AU20" s="239"/>
      <c r="AV20" s="239"/>
      <c r="AW20" s="239"/>
      <c r="AX20" s="239"/>
      <c r="AY20" s="239"/>
      <c r="AZ20" s="239"/>
      <c r="BA20" s="239"/>
      <c r="BB20" s="239"/>
      <c r="BC20" s="239"/>
      <c r="BD20" s="239"/>
      <c r="BE20" s="239"/>
      <c r="BF20" s="239"/>
      <c r="BG20" s="239"/>
      <c r="BH20" s="239"/>
      <c r="BI20" s="239"/>
      <c r="BJ20" s="239"/>
      <c r="BK20" s="239"/>
      <c r="BL20" s="239"/>
      <c r="BM20" s="239"/>
      <c r="BN20" s="239"/>
      <c r="BO20" s="239"/>
      <c r="BP20" s="239"/>
      <c r="BQ20" s="239"/>
      <c r="BR20" s="239"/>
      <c r="BS20" s="239"/>
      <c r="BT20" s="239"/>
      <c r="BU20" s="239"/>
      <c r="BV20" s="239"/>
      <c r="BW20" s="239"/>
      <c r="BX20" s="239"/>
      <c r="BY20" s="239"/>
      <c r="BZ20" s="239"/>
      <c r="CA20" s="239"/>
      <c r="CB20" s="239"/>
      <c r="CC20" s="239"/>
      <c r="CD20" s="239"/>
      <c r="CE20" s="239"/>
      <c r="CF20" s="239"/>
      <c r="CG20" s="239"/>
      <c r="CH20" s="239"/>
      <c r="CI20" s="239"/>
      <c r="CJ20" s="239"/>
      <c r="CK20" s="239"/>
      <c r="CL20" s="239"/>
      <c r="CM20" s="239"/>
      <c r="CN20" s="239"/>
      <c r="CO20" s="239"/>
      <c r="CP20" s="239"/>
      <c r="CQ20" s="239"/>
      <c r="CR20" s="239"/>
      <c r="CS20" s="239"/>
      <c r="CT20" s="239"/>
      <c r="CU20" s="239"/>
      <c r="CV20" s="239"/>
      <c r="CW20" s="239"/>
      <c r="CX20" s="239"/>
      <c r="CY20" s="239"/>
      <c r="CZ20" s="239"/>
      <c r="DA20" s="239"/>
      <c r="DB20" s="239"/>
      <c r="DC20" s="239"/>
      <c r="DD20" s="239"/>
      <c r="DE20" s="239"/>
      <c r="DF20" s="239"/>
      <c r="DG20" s="239"/>
      <c r="DH20" s="239"/>
      <c r="DI20" s="239"/>
      <c r="DJ20" s="239"/>
    </row>
    <row r="21" spans="1:114" ht="26.4">
      <c r="A21" s="257">
        <v>10</v>
      </c>
      <c r="B21" s="254" t="s">
        <v>582</v>
      </c>
      <c r="C21" s="255">
        <f>'РС-3'!D17</f>
        <v>67727</v>
      </c>
      <c r="D21" s="255">
        <f>'РС-3'!E17</f>
        <v>57166</v>
      </c>
      <c r="E21" s="255">
        <f>'РС-3'!F17</f>
        <v>113092</v>
      </c>
      <c r="F21" s="255">
        <f>'РС-3'!G17</f>
        <v>78915</v>
      </c>
      <c r="G21" s="244" t="b">
        <f t="shared" si="4"/>
        <v>0</v>
      </c>
      <c r="H21" s="245" t="str">
        <f t="shared" si="5"/>
        <v>уточните</v>
      </c>
      <c r="I21" s="255">
        <f>'РС-3'!D37</f>
        <v>77329</v>
      </c>
      <c r="J21" s="255">
        <f>'РС-3'!E37</f>
        <v>1409127</v>
      </c>
      <c r="K21" s="255">
        <f>'РС-3'!F37</f>
        <v>1757322.9</v>
      </c>
      <c r="L21" s="255">
        <f>'РС-3'!G37</f>
        <v>1054235.8999999999</v>
      </c>
      <c r="M21" s="244" t="b">
        <f t="shared" si="6"/>
        <v>0</v>
      </c>
      <c r="N21" s="245" t="str">
        <f t="shared" si="7"/>
        <v>уточните</v>
      </c>
      <c r="O21" s="255">
        <f>'РС-3'!D95</f>
        <v>6886077511.5299997</v>
      </c>
      <c r="P21" s="255">
        <f>'РС-3'!E95</f>
        <v>7118495921.3000002</v>
      </c>
      <c r="Q21" s="255">
        <f>'РС-3'!F95</f>
        <v>7943899771</v>
      </c>
      <c r="R21" s="255">
        <f>'РС-3'!G95</f>
        <v>8580293574.3299999</v>
      </c>
      <c r="S21" s="244" t="b">
        <f t="shared" si="8"/>
        <v>1</v>
      </c>
      <c r="T21" s="245" t="str">
        <f t="shared" si="9"/>
        <v xml:space="preserve"> </v>
      </c>
      <c r="U21" s="255">
        <f>'РС-3'!D114</f>
        <v>4958200033.3800001</v>
      </c>
      <c r="V21" s="255">
        <f>'РС-3'!E114</f>
        <v>5394318977.4499998</v>
      </c>
      <c r="W21" s="255">
        <f>'РС-3'!F114</f>
        <v>5138814206.6999998</v>
      </c>
      <c r="X21" s="255">
        <f>'РС-3'!G114</f>
        <v>4999093333.75</v>
      </c>
      <c r="Y21" s="244" t="b">
        <f t="shared" si="10"/>
        <v>1</v>
      </c>
      <c r="Z21" s="245" t="str">
        <f t="shared" si="11"/>
        <v xml:space="preserve"> </v>
      </c>
      <c r="AA21" s="255">
        <f>'РС-3'!D57</f>
        <v>6273245000.3199997</v>
      </c>
      <c r="AB21" s="255">
        <f>'РС-3'!E57</f>
        <v>6556538421.5500002</v>
      </c>
      <c r="AC21" s="255">
        <f>'РС-3'!F57</f>
        <v>6873009160.5100002</v>
      </c>
      <c r="AD21" s="255">
        <f>'РС-3'!G57</f>
        <v>7231849612.9200001</v>
      </c>
      <c r="AE21" s="244" t="b">
        <f t="shared" si="12"/>
        <v>1</v>
      </c>
      <c r="AF21" s="245" t="str">
        <f t="shared" si="13"/>
        <v xml:space="preserve"> </v>
      </c>
      <c r="AG21" s="256">
        <f>'РС-3'!D133</f>
        <v>2560067283.0799999</v>
      </c>
      <c r="AH21" s="256">
        <f>'РС-3'!E133</f>
        <v>2823276744.0599999</v>
      </c>
      <c r="AI21" s="256">
        <f>'РС-3'!F133</f>
        <v>3041436845.0700002</v>
      </c>
      <c r="AJ21" s="256">
        <f>'РС-3'!G133</f>
        <v>3267789480.29</v>
      </c>
      <c r="AK21" s="244" t="b">
        <f t="shared" si="0"/>
        <v>1</v>
      </c>
      <c r="AL21" s="245" t="str">
        <f t="shared" si="1"/>
        <v xml:space="preserve"> </v>
      </c>
      <c r="AM21" s="256">
        <f>'РС-3'!D76</f>
        <v>3010965261.5100002</v>
      </c>
      <c r="AN21" s="256">
        <f>'РС-3'!E76</f>
        <v>3132999733.1399999</v>
      </c>
      <c r="AO21" s="256">
        <f>'РС-3'!F76</f>
        <v>3168267972.1100001</v>
      </c>
      <c r="AP21" s="256">
        <f>'РС-3'!G76</f>
        <v>3079747814.8699999</v>
      </c>
      <c r="AQ21" s="244" t="b">
        <f t="shared" si="2"/>
        <v>1</v>
      </c>
      <c r="AR21" s="245" t="str">
        <f t="shared" si="3"/>
        <v xml:space="preserve"> </v>
      </c>
      <c r="AS21" s="239"/>
      <c r="AT21" s="239"/>
      <c r="AU21" s="239"/>
      <c r="AV21" s="239"/>
      <c r="AW21" s="239"/>
      <c r="AX21" s="239"/>
      <c r="AY21" s="239"/>
      <c r="AZ21" s="239"/>
      <c r="BA21" s="239"/>
      <c r="BB21" s="239"/>
      <c r="BC21" s="239"/>
      <c r="BD21" s="239"/>
      <c r="BE21" s="239"/>
      <c r="BF21" s="239"/>
      <c r="BG21" s="239"/>
      <c r="BH21" s="239"/>
      <c r="BI21" s="239"/>
      <c r="BJ21" s="239"/>
      <c r="BK21" s="239"/>
      <c r="BL21" s="239"/>
      <c r="BM21" s="239"/>
      <c r="BN21" s="239"/>
      <c r="BO21" s="239"/>
      <c r="BP21" s="239"/>
      <c r="BQ21" s="239"/>
      <c r="BR21" s="239"/>
      <c r="BS21" s="239"/>
      <c r="BT21" s="239"/>
      <c r="BU21" s="239"/>
      <c r="BV21" s="239"/>
      <c r="BW21" s="239"/>
      <c r="BX21" s="239"/>
      <c r="BY21" s="239"/>
      <c r="BZ21" s="239"/>
      <c r="CA21" s="239"/>
      <c r="CB21" s="239"/>
      <c r="CC21" s="239"/>
      <c r="CD21" s="239"/>
      <c r="CE21" s="239"/>
      <c r="CF21" s="239"/>
      <c r="CG21" s="239"/>
      <c r="CH21" s="239"/>
      <c r="CI21" s="239"/>
      <c r="CJ21" s="239"/>
      <c r="CK21" s="239"/>
      <c r="CL21" s="239"/>
      <c r="CM21" s="239"/>
      <c r="CN21" s="239"/>
      <c r="CO21" s="239"/>
      <c r="CP21" s="239"/>
      <c r="CQ21" s="239"/>
      <c r="CR21" s="239"/>
      <c r="CS21" s="239"/>
      <c r="CT21" s="239"/>
      <c r="CU21" s="239"/>
      <c r="CV21" s="239"/>
      <c r="CW21" s="239"/>
      <c r="CX21" s="239"/>
      <c r="CY21" s="239"/>
      <c r="CZ21" s="239"/>
      <c r="DA21" s="239"/>
      <c r="DB21" s="239"/>
      <c r="DC21" s="239"/>
      <c r="DD21" s="239"/>
      <c r="DE21" s="239"/>
      <c r="DF21" s="239"/>
      <c r="DG21" s="239"/>
      <c r="DH21" s="239"/>
      <c r="DI21" s="239"/>
      <c r="DJ21" s="239"/>
    </row>
    <row r="22" spans="1:114" ht="40.200000000000003" thickBot="1">
      <c r="A22" s="257">
        <v>11</v>
      </c>
      <c r="B22" s="254" t="s">
        <v>232</v>
      </c>
      <c r="C22" s="255">
        <f>'РС-3'!D18</f>
        <v>69639</v>
      </c>
      <c r="D22" s="255">
        <f>'РС-3'!E18</f>
        <v>669343</v>
      </c>
      <c r="E22" s="255">
        <f>'РС-3'!F18</f>
        <v>1239287.6000000001</v>
      </c>
      <c r="F22" s="255">
        <f>'РС-3'!G18</f>
        <v>819096.4</v>
      </c>
      <c r="G22" s="244" t="b">
        <f t="shared" si="4"/>
        <v>0</v>
      </c>
      <c r="H22" s="245" t="str">
        <f t="shared" si="5"/>
        <v>уточните</v>
      </c>
      <c r="I22" s="255">
        <f>'РС-3'!D38</f>
        <v>1175920383.53</v>
      </c>
      <c r="J22" s="255">
        <f>'РС-3'!E38</f>
        <v>1321665051.6500001</v>
      </c>
      <c r="K22" s="255">
        <f>'РС-3'!F38</f>
        <v>1309538333.95</v>
      </c>
      <c r="L22" s="255">
        <f>'РС-3'!G38</f>
        <v>1109389067.79</v>
      </c>
      <c r="M22" s="244" t="b">
        <f t="shared" si="6"/>
        <v>1</v>
      </c>
      <c r="N22" s="245" t="str">
        <f t="shared" si="7"/>
        <v xml:space="preserve"> </v>
      </c>
      <c r="O22" s="255">
        <f>'РС-3'!D96</f>
        <v>6886078252.5299997</v>
      </c>
      <c r="P22" s="255">
        <f>'РС-3'!E96</f>
        <v>7118495921.3000002</v>
      </c>
      <c r="Q22" s="255">
        <f>'РС-3'!F96</f>
        <v>7943899771</v>
      </c>
      <c r="R22" s="255">
        <f>'РС-3'!G96</f>
        <v>8580293574.3299999</v>
      </c>
      <c r="S22" s="244" t="b">
        <f t="shared" si="8"/>
        <v>1</v>
      </c>
      <c r="T22" s="245" t="str">
        <f t="shared" si="9"/>
        <v xml:space="preserve"> </v>
      </c>
      <c r="U22" s="255">
        <f>'РС-3'!D115</f>
        <v>4958356822.3800001</v>
      </c>
      <c r="V22" s="255">
        <f>'РС-3'!E115</f>
        <v>5394318977.4499998</v>
      </c>
      <c r="W22" s="255">
        <f>'РС-3'!F115</f>
        <v>5138814206.6999998</v>
      </c>
      <c r="X22" s="255">
        <f>'РС-3'!G115</f>
        <v>4999093333.75</v>
      </c>
      <c r="Y22" s="244" t="b">
        <f t="shared" si="10"/>
        <v>1</v>
      </c>
      <c r="Z22" s="245" t="str">
        <f t="shared" si="11"/>
        <v xml:space="preserve"> </v>
      </c>
      <c r="AA22" s="255">
        <f>'РС-3'!D58</f>
        <v>6273246950.3199997</v>
      </c>
      <c r="AB22" s="255">
        <f>'РС-3'!E58</f>
        <v>6556538421.5500002</v>
      </c>
      <c r="AC22" s="255">
        <f>'РС-3'!F58</f>
        <v>6873009160.5100002</v>
      </c>
      <c r="AD22" s="255">
        <f>'РС-3'!G58</f>
        <v>7231849612.9200001</v>
      </c>
      <c r="AE22" s="244" t="b">
        <f t="shared" si="12"/>
        <v>1</v>
      </c>
      <c r="AF22" s="245" t="str">
        <f t="shared" si="13"/>
        <v xml:space="preserve"> </v>
      </c>
      <c r="AG22" s="256">
        <f>'РС-3'!D134</f>
        <v>2560067283.0799999</v>
      </c>
      <c r="AH22" s="256">
        <f>'РС-3'!E134</f>
        <v>2823276744.0599999</v>
      </c>
      <c r="AI22" s="256">
        <f>'РС-3'!F134</f>
        <v>3041436845.0700002</v>
      </c>
      <c r="AJ22" s="256">
        <f>'РС-3'!G134</f>
        <v>3267789480.29</v>
      </c>
      <c r="AK22" s="244" t="b">
        <f t="shared" si="0"/>
        <v>1</v>
      </c>
      <c r="AL22" s="245" t="str">
        <f>IF(AK22," ","уточните")</f>
        <v xml:space="preserve"> </v>
      </c>
      <c r="AM22" s="256">
        <f>'РС-3'!D77</f>
        <v>3011120841.5100002</v>
      </c>
      <c r="AN22" s="256">
        <f>'РС-3'!E77</f>
        <v>3132999733.1399999</v>
      </c>
      <c r="AO22" s="256">
        <f>'РС-3'!F77</f>
        <v>3168267972.1100001</v>
      </c>
      <c r="AP22" s="256">
        <f>'РС-3'!G77</f>
        <v>3079747814.8699999</v>
      </c>
      <c r="AQ22" s="244" t="b">
        <f t="shared" si="2"/>
        <v>1</v>
      </c>
      <c r="AR22" s="245" t="str">
        <f t="shared" si="3"/>
        <v xml:space="preserve"> </v>
      </c>
      <c r="AS22" s="239"/>
      <c r="AT22" s="239"/>
      <c r="AU22" s="239"/>
      <c r="AV22" s="239"/>
      <c r="AW22" s="239"/>
      <c r="AX22" s="239"/>
      <c r="AY22" s="239"/>
      <c r="AZ22" s="239"/>
      <c r="BA22" s="239"/>
      <c r="BB22" s="239"/>
      <c r="BC22" s="239"/>
      <c r="BD22" s="239"/>
      <c r="BE22" s="239"/>
      <c r="BF22" s="239"/>
      <c r="BG22" s="239"/>
      <c r="BH22" s="239"/>
      <c r="BI22" s="239"/>
      <c r="BJ22" s="239"/>
      <c r="BK22" s="239"/>
      <c r="BL22" s="239"/>
      <c r="BM22" s="239"/>
      <c r="BN22" s="239"/>
      <c r="BO22" s="239"/>
      <c r="BP22" s="239"/>
      <c r="BQ22" s="239"/>
      <c r="BR22" s="239"/>
      <c r="BS22" s="239"/>
      <c r="BT22" s="239"/>
      <c r="BU22" s="239"/>
      <c r="BV22" s="239"/>
      <c r="BW22" s="239"/>
      <c r="BX22" s="239"/>
      <c r="BY22" s="239"/>
      <c r="BZ22" s="239"/>
      <c r="CA22" s="239"/>
      <c r="CB22" s="239"/>
      <c r="CC22" s="239"/>
      <c r="CD22" s="239"/>
      <c r="CE22" s="239"/>
      <c r="CF22" s="239"/>
      <c r="CG22" s="239"/>
      <c r="CH22" s="239"/>
      <c r="CI22" s="239"/>
      <c r="CJ22" s="239"/>
      <c r="CK22" s="239"/>
      <c r="CL22" s="239"/>
      <c r="CM22" s="239"/>
      <c r="CN22" s="239"/>
      <c r="CO22" s="239"/>
      <c r="CP22" s="239"/>
      <c r="CQ22" s="239"/>
      <c r="CR22" s="239"/>
      <c r="CS22" s="239"/>
      <c r="CT22" s="239"/>
      <c r="CU22" s="239"/>
      <c r="CV22" s="239"/>
      <c r="CW22" s="239"/>
      <c r="CX22" s="239"/>
      <c r="CY22" s="239"/>
      <c r="CZ22" s="239"/>
      <c r="DA22" s="239"/>
      <c r="DB22" s="239"/>
      <c r="DC22" s="239"/>
      <c r="DD22" s="239"/>
      <c r="DE22" s="239"/>
      <c r="DF22" s="239"/>
      <c r="DG22" s="239"/>
      <c r="DH22" s="239"/>
      <c r="DI22" s="239"/>
      <c r="DJ22" s="239"/>
    </row>
    <row r="23" spans="1:114" s="243" customFormat="1" ht="13.8" thickBot="1">
      <c r="A23" s="246"/>
      <c r="B23" s="247"/>
      <c r="C23" s="241"/>
      <c r="D23" s="241"/>
      <c r="E23" s="241"/>
      <c r="F23" s="241"/>
      <c r="G23" s="241"/>
      <c r="H23" s="242"/>
      <c r="I23" s="241"/>
      <c r="J23" s="241"/>
      <c r="K23" s="241"/>
      <c r="L23" s="241"/>
      <c r="M23" s="241"/>
      <c r="N23" s="242"/>
      <c r="O23" s="241"/>
      <c r="P23" s="241"/>
      <c r="Q23" s="241"/>
      <c r="R23" s="241"/>
      <c r="S23" s="241"/>
      <c r="T23" s="241"/>
      <c r="U23" s="241"/>
      <c r="V23" s="241"/>
      <c r="W23" s="241"/>
      <c r="X23" s="241"/>
      <c r="Y23" s="241"/>
      <c r="Z23" s="241"/>
      <c r="AA23" s="241"/>
      <c r="AB23" s="241"/>
      <c r="AC23" s="241"/>
      <c r="AD23" s="241"/>
      <c r="AE23" s="241"/>
      <c r="AF23" s="241"/>
      <c r="AG23" s="241"/>
      <c r="AH23" s="241"/>
      <c r="AI23" s="241"/>
      <c r="AJ23" s="241"/>
      <c r="AK23" s="241"/>
      <c r="AL23" s="241"/>
      <c r="AM23" s="241"/>
      <c r="AN23" s="241"/>
      <c r="AO23" s="241"/>
      <c r="AP23" s="241"/>
      <c r="AQ23" s="241"/>
      <c r="AR23" s="241"/>
    </row>
    <row r="25" spans="1:114">
      <c r="AH25" s="1264"/>
      <c r="AI25" s="1264"/>
      <c r="AJ25" s="1264"/>
      <c r="AK25" s="1264"/>
      <c r="AL25" s="1264"/>
      <c r="AO25" s="1264"/>
      <c r="AP25" s="1264"/>
      <c r="AQ25" s="1264"/>
      <c r="AR25" s="1264"/>
      <c r="AS25" s="1264"/>
    </row>
    <row r="26" spans="1:114">
      <c r="AA26" s="1264"/>
      <c r="AB26" s="1264"/>
      <c r="AC26" s="1264"/>
      <c r="AD26" s="1264"/>
      <c r="AE26" s="1264"/>
      <c r="AF26" s="1264"/>
      <c r="AH26" s="1264"/>
      <c r="AI26" s="1264"/>
      <c r="AJ26" s="1264"/>
      <c r="AK26" s="1264"/>
      <c r="AL26" s="1264"/>
      <c r="AO26" s="1264"/>
      <c r="AP26" s="1264"/>
      <c r="AQ26" s="1264"/>
      <c r="AR26" s="1264"/>
      <c r="AS26" s="1264"/>
    </row>
    <row r="27" spans="1:114">
      <c r="M27" s="1265"/>
      <c r="N27" s="1265"/>
      <c r="O27" s="1265"/>
      <c r="P27" s="1265"/>
      <c r="Q27" s="1265"/>
      <c r="R27" s="1265"/>
      <c r="AA27" s="1264"/>
      <c r="AB27" s="1264"/>
      <c r="AC27" s="1264"/>
      <c r="AD27" s="1264"/>
      <c r="AE27" s="1264"/>
      <c r="AF27" s="1264"/>
    </row>
    <row r="28" spans="1:114">
      <c r="M28" s="1265"/>
      <c r="N28" s="1265"/>
      <c r="O28" s="1265"/>
      <c r="P28" s="1265"/>
      <c r="Q28" s="1265"/>
      <c r="R28" s="1265"/>
      <c r="AA28" s="1264"/>
      <c r="AB28" s="1264"/>
      <c r="AC28" s="1264"/>
      <c r="AD28" s="1264"/>
      <c r="AE28" s="1264"/>
      <c r="AF28" s="1264"/>
      <c r="AH28" s="1264"/>
      <c r="AI28" s="1264"/>
      <c r="AJ28" s="1264"/>
      <c r="AK28" s="1264"/>
      <c r="AL28" s="1264"/>
      <c r="AM28" s="1264"/>
    </row>
    <row r="29" spans="1:114">
      <c r="M29" s="1265"/>
      <c r="N29" s="1265"/>
      <c r="O29" s="1265"/>
      <c r="P29" s="1265"/>
      <c r="Q29" s="1265"/>
      <c r="R29" s="1265"/>
      <c r="AH29" s="1264"/>
      <c r="AI29" s="1264"/>
      <c r="AJ29" s="1264"/>
      <c r="AK29" s="1264"/>
      <c r="AL29" s="1264"/>
      <c r="AM29" s="1264"/>
    </row>
    <row r="30" spans="1:114">
      <c r="M30" s="1265"/>
      <c r="N30" s="1265"/>
      <c r="O30" s="1265"/>
      <c r="P30" s="1265"/>
      <c r="Q30" s="1265"/>
      <c r="R30" s="1265"/>
      <c r="AH30" s="1264"/>
      <c r="AI30" s="1264"/>
      <c r="AJ30" s="1264"/>
      <c r="AK30" s="1264"/>
      <c r="AL30" s="1264"/>
      <c r="AM30" s="1264"/>
    </row>
  </sheetData>
  <mergeCells count="37">
    <mergeCell ref="A2:J4"/>
    <mergeCell ref="AQ6:AR7"/>
    <mergeCell ref="AQ8:AR10"/>
    <mergeCell ref="A5:A9"/>
    <mergeCell ref="B5:B9"/>
    <mergeCell ref="C5:AP5"/>
    <mergeCell ref="C6:F7"/>
    <mergeCell ref="I6:L7"/>
    <mergeCell ref="G6:H7"/>
    <mergeCell ref="M6:N7"/>
    <mergeCell ref="AA6:AD7"/>
    <mergeCell ref="AE6:AF7"/>
    <mergeCell ref="AG6:AJ7"/>
    <mergeCell ref="AK6:AL7"/>
    <mergeCell ref="O6:R7"/>
    <mergeCell ref="S6:T7"/>
    <mergeCell ref="U6:X7"/>
    <mergeCell ref="Y6:Z7"/>
    <mergeCell ref="AM6:AP7"/>
    <mergeCell ref="G8:H10"/>
    <mergeCell ref="M8:N10"/>
    <mergeCell ref="C8:F8"/>
    <mergeCell ref="I8:L8"/>
    <mergeCell ref="O8:R8"/>
    <mergeCell ref="S8:T10"/>
    <mergeCell ref="U8:X8"/>
    <mergeCell ref="Y8:Z10"/>
    <mergeCell ref="AM8:AP8"/>
    <mergeCell ref="AO25:AS26"/>
    <mergeCell ref="M27:R30"/>
    <mergeCell ref="AA26:AF28"/>
    <mergeCell ref="AH25:AL26"/>
    <mergeCell ref="AH28:AM30"/>
    <mergeCell ref="AA8:AD8"/>
    <mergeCell ref="AE8:AF10"/>
    <mergeCell ref="AG8:AJ8"/>
    <mergeCell ref="AK8:AL10"/>
  </mergeCells>
  <phoneticPr fontId="46" type="noConversion"/>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
    <tabColor indexed="34"/>
  </sheetPr>
  <dimension ref="A1:K334"/>
  <sheetViews>
    <sheetView topLeftCell="A282" workbookViewId="0">
      <selection activeCell="L12" sqref="L12"/>
    </sheetView>
  </sheetViews>
  <sheetFormatPr defaultRowHeight="13.2"/>
  <cols>
    <col min="1" max="1" width="34" customWidth="1"/>
    <col min="7" max="7" width="4.5546875" customWidth="1"/>
  </cols>
  <sheetData>
    <row r="1" spans="1:6">
      <c r="A1" s="263" t="s">
        <v>135</v>
      </c>
    </row>
    <row r="2" spans="1:6">
      <c r="A2" s="263" t="s">
        <v>136</v>
      </c>
    </row>
    <row r="3" spans="1:6" ht="21">
      <c r="A3" s="887"/>
      <c r="B3" s="889" t="s">
        <v>531</v>
      </c>
      <c r="C3" s="186" t="str">
        <f>'РС-3'!D6</f>
        <v>2 квартал 2008 года</v>
      </c>
      <c r="D3" s="186" t="str">
        <f>'РС-3'!E6</f>
        <v>3 квартал 2008 года</v>
      </c>
      <c r="E3" s="186" t="str">
        <f>'РС-3'!F6</f>
        <v>4 квартал 2008 года</v>
      </c>
      <c r="F3" s="186" t="str">
        <f>'РС-3'!G6</f>
        <v>1 квартал 2009 года</v>
      </c>
    </row>
    <row r="4" spans="1:6">
      <c r="A4" s="888"/>
      <c r="B4" s="890"/>
      <c r="C4" s="187" t="s">
        <v>535</v>
      </c>
      <c r="D4" s="187" t="s">
        <v>535</v>
      </c>
      <c r="E4" s="187" t="s">
        <v>535</v>
      </c>
      <c r="F4" s="187" t="s">
        <v>535</v>
      </c>
    </row>
    <row r="5" spans="1:6" ht="26.4">
      <c r="A5" s="259" t="s">
        <v>540</v>
      </c>
      <c r="B5" s="260" t="s">
        <v>593</v>
      </c>
      <c r="C5" s="184">
        <f>'РС-3'!D160/'РС-3'!D141</f>
        <v>311.575708765684</v>
      </c>
      <c r="D5" s="184">
        <f>'РС-3'!E160/'РС-3'!E141</f>
        <v>666.4767300848016</v>
      </c>
      <c r="E5" s="184">
        <f>'РС-3'!F160/'РС-3'!F141</f>
        <v>897.88407159284066</v>
      </c>
      <c r="F5" s="184">
        <f>'РС-3'!G160/'РС-3'!G141</f>
        <v>219.63824988723499</v>
      </c>
    </row>
    <row r="6" spans="1:6">
      <c r="A6" s="259" t="s">
        <v>539</v>
      </c>
      <c r="B6" s="260" t="s">
        <v>594</v>
      </c>
      <c r="C6" s="184">
        <f>'РС-3'!D161/'РС-3'!D142</f>
        <v>7435.6576823181913</v>
      </c>
      <c r="D6" s="184">
        <f>'РС-3'!E161/'РС-3'!E142</f>
        <v>7126.0706983972295</v>
      </c>
      <c r="E6" s="184">
        <f>'РС-3'!F161/'РС-3'!F142</f>
        <v>5666.1385134690117</v>
      </c>
      <c r="F6" s="184">
        <f>'РС-3'!G161/'РС-3'!G142</f>
        <v>5345.2709377763904</v>
      </c>
    </row>
    <row r="7" spans="1:6">
      <c r="A7" s="259" t="s">
        <v>529</v>
      </c>
      <c r="B7" s="260" t="s">
        <v>595</v>
      </c>
      <c r="C7" s="184">
        <f>'РС-3'!D162/'РС-3'!D143</f>
        <v>1926.6867668182995</v>
      </c>
      <c r="D7" s="184">
        <f>'РС-3'!E162/'РС-3'!E143</f>
        <v>1984.8541718407898</v>
      </c>
      <c r="E7" s="184">
        <f>'РС-3'!F162/'РС-3'!F143</f>
        <v>1546.6285850164043</v>
      </c>
      <c r="F7" s="184">
        <f>'РС-3'!G162/'РС-3'!G143</f>
        <v>1185.223172717001</v>
      </c>
    </row>
    <row r="8" spans="1:6" ht="26.4">
      <c r="A8" s="259" t="s">
        <v>583</v>
      </c>
      <c r="B8" s="260" t="s">
        <v>596</v>
      </c>
      <c r="C8" s="184">
        <f>'РС-3'!D163/'РС-3'!D144</f>
        <v>1134.2642892014046</v>
      </c>
      <c r="D8" s="184">
        <f>'РС-3'!E163/'РС-3'!E144</f>
        <v>1000.8813494760691</v>
      </c>
      <c r="E8" s="184">
        <f>'РС-3'!F163/'РС-3'!F144</f>
        <v>1353.3620432778157</v>
      </c>
      <c r="F8" s="184">
        <f>'РС-3'!G163/'РС-3'!G144</f>
        <v>1391.4982766447367</v>
      </c>
    </row>
    <row r="9" spans="1:6">
      <c r="A9" s="259" t="s">
        <v>541</v>
      </c>
      <c r="B9" s="260" t="s">
        <v>597</v>
      </c>
      <c r="C9" s="184">
        <f>'РС-3'!D164/'РС-3'!D145</f>
        <v>1129.4651976538646</v>
      </c>
      <c r="D9" s="184">
        <f>'РС-3'!E164/'РС-3'!E145</f>
        <v>1459.2981799437111</v>
      </c>
      <c r="E9" s="184">
        <f>'РС-3'!F164/'РС-3'!F145</f>
        <v>2099.7405451902873</v>
      </c>
      <c r="F9" s="184">
        <f>'РС-3'!G164/'РС-3'!G145</f>
        <v>1078.9208681458897</v>
      </c>
    </row>
    <row r="10" spans="1:6" ht="26.4">
      <c r="A10" s="259" t="s">
        <v>542</v>
      </c>
      <c r="B10" s="260" t="s">
        <v>598</v>
      </c>
      <c r="C10" s="184">
        <f>'РС-3'!D165/'РС-3'!D146</f>
        <v>4015.6374325092356</v>
      </c>
      <c r="D10" s="184">
        <f>'РС-3'!E165/'РС-3'!E146</f>
        <v>3427.4043114491596</v>
      </c>
      <c r="E10" s="184">
        <f>'РС-3'!F165/'РС-3'!F146</f>
        <v>3435.0704967126189</v>
      </c>
      <c r="F10" s="184">
        <f>'РС-3'!G165/'РС-3'!G146</f>
        <v>1945.7005142117785</v>
      </c>
    </row>
    <row r="11" spans="1:6">
      <c r="A11" s="259" t="s">
        <v>543</v>
      </c>
      <c r="B11" s="260" t="s">
        <v>599</v>
      </c>
      <c r="C11" s="184">
        <f>'РС-3'!D166/'РС-3'!D147</f>
        <v>941.27604905535293</v>
      </c>
      <c r="D11" s="184">
        <f>'РС-3'!E166/'РС-3'!E147</f>
        <v>970.30529326006513</v>
      </c>
      <c r="E11" s="184">
        <f>'РС-3'!F166/'РС-3'!F147</f>
        <v>887.31350905340355</v>
      </c>
      <c r="F11" s="184">
        <f>'РС-3'!G166/'РС-3'!G147</f>
        <v>711.1771501423151</v>
      </c>
    </row>
    <row r="12" spans="1:6">
      <c r="A12" s="259" t="s">
        <v>544</v>
      </c>
      <c r="B12" s="260" t="s">
        <v>600</v>
      </c>
      <c r="C12" s="184">
        <f>'РС-3'!D167/'РС-3'!D148</f>
        <v>1366.335577280621</v>
      </c>
      <c r="D12" s="184">
        <f>'РС-3'!E167/'РС-3'!E148</f>
        <v>1391.5775939160162</v>
      </c>
      <c r="E12" s="184">
        <f>'РС-3'!F167/'РС-3'!F148</f>
        <v>1302.223186717998</v>
      </c>
      <c r="F12" s="184">
        <f>'РС-3'!G167/'РС-3'!G148</f>
        <v>1072.3252310555731</v>
      </c>
    </row>
    <row r="13" spans="1:6" ht="39.6">
      <c r="A13" s="259" t="s">
        <v>545</v>
      </c>
      <c r="B13" s="260" t="s">
        <v>601</v>
      </c>
      <c r="C13" s="184">
        <f>'РС-3'!D168/'РС-3'!D149</f>
        <v>1911.8272843638072</v>
      </c>
      <c r="D13" s="184">
        <f>'РС-3'!E168/'РС-3'!E149</f>
        <v>1804.7184714467355</v>
      </c>
      <c r="E13" s="184">
        <f>'РС-3'!F168/'РС-3'!F149</f>
        <v>1789.7049496179825</v>
      </c>
      <c r="F13" s="184">
        <f>'РС-3'!G168/'РС-3'!G149</f>
        <v>998.6955570492355</v>
      </c>
    </row>
    <row r="14" spans="1:6">
      <c r="A14" s="259" t="s">
        <v>582</v>
      </c>
      <c r="B14" s="260" t="s">
        <v>602</v>
      </c>
      <c r="C14" s="184">
        <f>'РС-3'!D169/'РС-3'!D150</f>
        <v>175.25925925925927</v>
      </c>
      <c r="D14" s="184">
        <f>'РС-3'!E169/'РС-3'!E150</f>
        <v>184.37785016286645</v>
      </c>
      <c r="E14" s="184">
        <f>'РС-3'!F169/'РС-3'!F150</f>
        <v>164.52691218130312</v>
      </c>
      <c r="F14" s="184">
        <f>'РС-3'!G169/'РС-3'!G150</f>
        <v>157.34146341463415</v>
      </c>
    </row>
    <row r="15" spans="1:6" ht="26.4">
      <c r="A15" s="259" t="s">
        <v>232</v>
      </c>
      <c r="B15" s="260" t="s">
        <v>603</v>
      </c>
      <c r="C15" s="184">
        <f>'РС-3'!D170/'РС-3'!D151</f>
        <v>278.67142857142858</v>
      </c>
      <c r="D15" s="184">
        <f>'РС-3'!E170/'РС-3'!E151</f>
        <v>727.03151674326989</v>
      </c>
      <c r="E15" s="184">
        <f>'РС-3'!F170/'РС-3'!F151</f>
        <v>901.82194117647066</v>
      </c>
      <c r="F15" s="184">
        <f>'РС-3'!G170/'РС-3'!G151</f>
        <v>520.5077619663648</v>
      </c>
    </row>
    <row r="16" spans="1:6">
      <c r="A16" s="259" t="s">
        <v>586</v>
      </c>
      <c r="B16" s="260"/>
      <c r="C16" s="184">
        <f>'РС-3'!D171/'РС-3'!D152</f>
        <v>2205.0971398605852</v>
      </c>
      <c r="D16" s="184">
        <f>'РС-3'!E171/'РС-3'!E152</f>
        <v>2199.26789046882</v>
      </c>
      <c r="E16" s="184">
        <f>'РС-3'!F171/'РС-3'!F152</f>
        <v>1975.9813446528378</v>
      </c>
      <c r="F16" s="184">
        <f>'РС-3'!G171/'РС-3'!G152</f>
        <v>1589.3085944136687</v>
      </c>
    </row>
    <row r="17" spans="1:9">
      <c r="A17" s="259" t="s">
        <v>233</v>
      </c>
      <c r="B17" s="260"/>
      <c r="C17" s="184">
        <f>'РС-3'!D172/'РС-3'!D153</f>
        <v>2204.3961544939725</v>
      </c>
      <c r="D17" s="184">
        <f>'РС-3'!E172/'РС-3'!E153</f>
        <v>2199.26789046882</v>
      </c>
      <c r="E17" s="184">
        <f>'РС-3'!F172/'РС-3'!F153</f>
        <v>1975.9813446528378</v>
      </c>
      <c r="F17" s="184">
        <f>'РС-3'!G172/'РС-3'!G153</f>
        <v>1589.3085944136687</v>
      </c>
    </row>
    <row r="18" spans="1:9">
      <c r="A18" s="259" t="s">
        <v>534</v>
      </c>
      <c r="B18" s="260"/>
      <c r="C18" s="184">
        <f>'РС-3'!D173/'РС-3'!D154</f>
        <v>2204.3961544939725</v>
      </c>
      <c r="D18" s="184">
        <f>'РС-3'!E173/'РС-3'!E154</f>
        <v>2199.26789046882</v>
      </c>
      <c r="E18" s="184">
        <f>'РС-3'!F173/'РС-3'!F154</f>
        <v>1975.9813446528378</v>
      </c>
      <c r="F18" s="184">
        <f>'РС-3'!G173/'РС-3'!G154</f>
        <v>1589.3085944136687</v>
      </c>
    </row>
    <row r="21" spans="1:9">
      <c r="A21" s="263" t="s">
        <v>135</v>
      </c>
    </row>
    <row r="22" spans="1:9">
      <c r="A22" s="263" t="s">
        <v>137</v>
      </c>
      <c r="G22" s="1279"/>
      <c r="H22" s="1280"/>
      <c r="I22" s="1281"/>
    </row>
    <row r="23" spans="1:9" ht="21">
      <c r="A23" s="887"/>
      <c r="B23" s="889" t="s">
        <v>531</v>
      </c>
      <c r="C23" s="186" t="str">
        <f>C3</f>
        <v>2 квартал 2008 года</v>
      </c>
      <c r="D23" s="186" t="str">
        <f>D3</f>
        <v>3 квартал 2008 года</v>
      </c>
      <c r="E23" s="186" t="str">
        <f>E3</f>
        <v>4 квартал 2008 года</v>
      </c>
      <c r="F23" s="186" t="str">
        <f>F3</f>
        <v>1 квартал 2009 года</v>
      </c>
      <c r="G23" s="186"/>
      <c r="H23" s="186"/>
      <c r="I23" s="186"/>
    </row>
    <row r="24" spans="1:9">
      <c r="A24" s="888"/>
      <c r="B24" s="890"/>
      <c r="C24" s="187" t="s">
        <v>535</v>
      </c>
      <c r="D24" s="187" t="s">
        <v>535</v>
      </c>
      <c r="E24" s="187" t="s">
        <v>535</v>
      </c>
      <c r="F24" s="187" t="s">
        <v>535</v>
      </c>
    </row>
    <row r="25" spans="1:9" ht="26.4">
      <c r="A25" s="259" t="s">
        <v>540</v>
      </c>
      <c r="B25" s="260" t="s">
        <v>593</v>
      </c>
      <c r="C25" s="184">
        <f>'РС-3'!D8/'РС-3'!D141</f>
        <v>1217.0093170668172</v>
      </c>
      <c r="D25" s="184">
        <f>'РС-3'!E8/'РС-3'!E141</f>
        <v>1518.0435915462015</v>
      </c>
      <c r="E25" s="184">
        <f>'РС-3'!F8/'РС-3'!F141</f>
        <v>2461.1567043295668</v>
      </c>
      <c r="F25" s="184">
        <f>'РС-3'!G8/'РС-3'!G141</f>
        <v>879.17180373878614</v>
      </c>
      <c r="G25" s="4"/>
      <c r="H25" s="4"/>
      <c r="I25" s="4"/>
    </row>
    <row r="26" spans="1:9">
      <c r="A26" s="259" t="s">
        <v>539</v>
      </c>
      <c r="B26" s="260" t="s">
        <v>594</v>
      </c>
      <c r="C26" s="184">
        <f>'РС-3'!D9/'РС-3'!D142</f>
        <v>16631.576985511307</v>
      </c>
      <c r="D26" s="184">
        <f>'РС-3'!E9/'РС-3'!E142</f>
        <v>16329.728046515915</v>
      </c>
      <c r="E26" s="184">
        <f>'РС-3'!F9/'РС-3'!F142</f>
        <v>10325.465475861161</v>
      </c>
      <c r="F26" s="184">
        <f>'РС-3'!G9/'РС-3'!G142</f>
        <v>8906.9115068154624</v>
      </c>
      <c r="G26" s="4"/>
      <c r="H26" s="4"/>
      <c r="I26" s="4"/>
    </row>
    <row r="27" spans="1:9">
      <c r="A27" s="259" t="s">
        <v>529</v>
      </c>
      <c r="B27" s="260" t="s">
        <v>595</v>
      </c>
      <c r="C27" s="184">
        <f>'РС-3'!D10/'РС-3'!D143</f>
        <v>2203.5771310329524</v>
      </c>
      <c r="D27" s="184">
        <f>'РС-3'!E10/'РС-3'!E143</f>
        <v>2248.863863960597</v>
      </c>
      <c r="E27" s="184">
        <f>'РС-3'!F10/'РС-3'!F143</f>
        <v>1822.7055085708696</v>
      </c>
      <c r="F27" s="184">
        <f>'РС-3'!G10/'РС-3'!G143</f>
        <v>1275.5442975181204</v>
      </c>
      <c r="G27" s="4"/>
      <c r="H27" s="4"/>
      <c r="I27" s="4"/>
    </row>
    <row r="28" spans="1:9" ht="26.4">
      <c r="A28" s="259" t="s">
        <v>583</v>
      </c>
      <c r="B28" s="260" t="s">
        <v>596</v>
      </c>
      <c r="C28" s="184">
        <f>'РС-3'!D11/'РС-3'!D144</f>
        <v>1413.8296508606434</v>
      </c>
      <c r="D28" s="184">
        <f>'РС-3'!E11/'РС-3'!E144</f>
        <v>1305.068638881022</v>
      </c>
      <c r="E28" s="184">
        <f>'РС-3'!F11/'РС-3'!F144</f>
        <v>1703.3984830037984</v>
      </c>
      <c r="F28" s="184">
        <f>'РС-3'!G11/'РС-3'!G144</f>
        <v>1691.8820776315788</v>
      </c>
      <c r="G28" s="4"/>
      <c r="H28" s="4"/>
      <c r="I28" s="4"/>
    </row>
    <row r="29" spans="1:9">
      <c r="A29" s="259" t="s">
        <v>541</v>
      </c>
      <c r="B29" s="260" t="s">
        <v>597</v>
      </c>
      <c r="C29" s="184">
        <f>'РС-3'!D12/'РС-3'!D145</f>
        <v>1064.9682316942526</v>
      </c>
      <c r="D29" s="184">
        <f>'РС-3'!E12/'РС-3'!E145</f>
        <v>1792.9131565401924</v>
      </c>
      <c r="E29" s="184">
        <f>'РС-3'!F12/'РС-3'!F145</f>
        <v>2155.9262590246294</v>
      </c>
      <c r="F29" s="184">
        <f>'РС-3'!G12/'РС-3'!G145</f>
        <v>1153.6656988748407</v>
      </c>
      <c r="G29" s="4"/>
      <c r="H29" s="4"/>
      <c r="I29" s="4"/>
    </row>
    <row r="30" spans="1:9" ht="26.4">
      <c r="A30" s="259" t="s">
        <v>542</v>
      </c>
      <c r="B30" s="260" t="s">
        <v>598</v>
      </c>
      <c r="C30" s="184">
        <f>'РС-3'!D13/'РС-3'!D146</f>
        <v>5352.4466519844655</v>
      </c>
      <c r="D30" s="184">
        <f>'РС-3'!E13/'РС-3'!E146</f>
        <v>5377.5780909171781</v>
      </c>
      <c r="E30" s="184">
        <f>'РС-3'!F13/'РС-3'!F146</f>
        <v>5381.8680644750793</v>
      </c>
      <c r="F30" s="184">
        <f>'РС-3'!G13/'РС-3'!G146</f>
        <v>3736.2488643098632</v>
      </c>
      <c r="G30" s="4"/>
      <c r="H30" s="4"/>
      <c r="I30" s="4"/>
    </row>
    <row r="31" spans="1:9">
      <c r="A31" s="259" t="s">
        <v>543</v>
      </c>
      <c r="B31" s="260" t="s">
        <v>599</v>
      </c>
      <c r="C31" s="184">
        <f>'РС-3'!D14/'РС-3'!D147</f>
        <v>909.89952712407467</v>
      </c>
      <c r="D31" s="184">
        <f>'РС-3'!E14/'РС-3'!E147</f>
        <v>1023.6455422227207</v>
      </c>
      <c r="E31" s="184">
        <f>'РС-3'!F14/'РС-3'!F147</f>
        <v>969.55466192986478</v>
      </c>
      <c r="F31" s="184">
        <f>'РС-3'!G14/'РС-3'!G147</f>
        <v>754.4850249051234</v>
      </c>
      <c r="G31" s="4"/>
      <c r="H31" s="4"/>
      <c r="I31" s="4"/>
    </row>
    <row r="32" spans="1:9">
      <c r="A32" s="259" t="s">
        <v>544</v>
      </c>
      <c r="B32" s="260" t="s">
        <v>600</v>
      </c>
      <c r="C32" s="184">
        <f>'РС-3'!D15/'РС-3'!D148</f>
        <v>1763.8037144754317</v>
      </c>
      <c r="D32" s="184">
        <f>'РС-3'!E15/'РС-3'!E148</f>
        <v>1952.0865624096721</v>
      </c>
      <c r="E32" s="184">
        <f>'РС-3'!F15/'РС-3'!F148</f>
        <v>1657.8026014386303</v>
      </c>
      <c r="F32" s="184">
        <f>'РС-3'!G15/'РС-3'!G148</f>
        <v>1467.9658696534168</v>
      </c>
      <c r="G32" s="4"/>
      <c r="H32" s="4"/>
      <c r="I32" s="4"/>
    </row>
    <row r="33" spans="1:9" ht="39.6">
      <c r="A33" s="259" t="s">
        <v>545</v>
      </c>
      <c r="B33" s="260" t="s">
        <v>601</v>
      </c>
      <c r="C33" s="184">
        <f>'РС-3'!D16/'РС-3'!D149</f>
        <v>2526.5940972344547</v>
      </c>
      <c r="D33" s="184">
        <f>'РС-3'!E16/'РС-3'!E149</f>
        <v>2998.4666272320196</v>
      </c>
      <c r="E33" s="184">
        <f>'РС-3'!F16/'РС-3'!F149</f>
        <v>2454.7377992470383</v>
      </c>
      <c r="F33" s="184">
        <f>'РС-3'!G16/'РС-3'!G149</f>
        <v>1388.5063272279169</v>
      </c>
      <c r="G33" s="4"/>
      <c r="H33" s="4"/>
      <c r="I33" s="4"/>
    </row>
    <row r="34" spans="1:9">
      <c r="A34" s="259" t="s">
        <v>582</v>
      </c>
      <c r="B34" s="260" t="s">
        <v>602</v>
      </c>
      <c r="C34" s="184">
        <f>'РС-3'!D17/'РС-3'!D150</f>
        <v>209.03395061728395</v>
      </c>
      <c r="D34" s="184">
        <f>'РС-3'!E17/'РС-3'!E150</f>
        <v>186.20846905537459</v>
      </c>
      <c r="E34" s="184">
        <f>'РС-3'!F17/'РС-3'!F150</f>
        <v>320.37393767705385</v>
      </c>
      <c r="F34" s="184">
        <f>'РС-3'!G17/'РС-3'!G150</f>
        <v>240.59451219512195</v>
      </c>
      <c r="G34" s="4"/>
      <c r="H34" s="4"/>
      <c r="I34" s="4"/>
    </row>
    <row r="35" spans="1:9" ht="26.4">
      <c r="A35" s="259" t="s">
        <v>232</v>
      </c>
      <c r="B35" s="260" t="s">
        <v>603</v>
      </c>
      <c r="C35" s="184">
        <f>'РС-3'!D18/'РС-3'!D151</f>
        <v>248.71071428571429</v>
      </c>
      <c r="D35" s="184">
        <f>'РС-3'!E18/'РС-3'!E151</f>
        <v>439.48982271831909</v>
      </c>
      <c r="E35" s="184">
        <f>'РС-3'!F18/'РС-3'!F151</f>
        <v>728.99270588235299</v>
      </c>
      <c r="F35" s="184">
        <f>'РС-3'!G18/'РС-3'!G151</f>
        <v>529.8165588615783</v>
      </c>
      <c r="G35" s="4"/>
      <c r="H35" s="4"/>
      <c r="I35" s="4"/>
    </row>
    <row r="36" spans="1:9">
      <c r="A36" s="259" t="s">
        <v>586</v>
      </c>
      <c r="B36" s="260"/>
      <c r="C36" s="184">
        <f>'РС-3'!D19/'РС-3'!D152</f>
        <v>3461.7589190709573</v>
      </c>
      <c r="D36" s="184">
        <f>'РС-3'!E19/'РС-3'!E152</f>
        <v>3539.5133255723194</v>
      </c>
      <c r="E36" s="184">
        <f>'РС-3'!F19/'РС-3'!F152</f>
        <v>2807.0999437691125</v>
      </c>
      <c r="F36" s="184">
        <f>'РС-3'!G19/'РС-3'!G152</f>
        <v>2223.7475955133405</v>
      </c>
      <c r="G36" s="4"/>
      <c r="H36" s="4"/>
      <c r="I36" s="4"/>
    </row>
    <row r="37" spans="1:9">
      <c r="A37" s="259" t="s">
        <v>233</v>
      </c>
      <c r="B37" s="260"/>
      <c r="C37" s="184">
        <f>'РС-3'!D20/'РС-3'!D153</f>
        <v>3460.658631583136</v>
      </c>
      <c r="D37" s="184">
        <f>'РС-3'!E20/'РС-3'!E153</f>
        <v>3539.5133255723194</v>
      </c>
      <c r="E37" s="184">
        <f>'РС-3'!F20/'РС-3'!F153</f>
        <v>2807.0999437691125</v>
      </c>
      <c r="F37" s="184">
        <f>'РС-3'!G20/'РС-3'!G153</f>
        <v>2223.7475955133405</v>
      </c>
      <c r="G37" s="4"/>
      <c r="H37" s="4"/>
      <c r="I37" s="4"/>
    </row>
    <row r="38" spans="1:9">
      <c r="A38" s="259" t="s">
        <v>534</v>
      </c>
      <c r="B38" s="260"/>
      <c r="C38" s="184">
        <f>'РС-3'!D21/'РС-3'!D154</f>
        <v>3460.658631583136</v>
      </c>
      <c r="D38" s="184">
        <f>'РС-3'!E21/'РС-3'!E154</f>
        <v>3539.5133255723194</v>
      </c>
      <c r="E38" s="184">
        <f>'РС-3'!F21/'РС-3'!F154</f>
        <v>2807.0999437691125</v>
      </c>
      <c r="F38" s="184">
        <f>'РС-3'!G21/'РС-3'!G154</f>
        <v>2223.7475955133405</v>
      </c>
      <c r="G38" s="4"/>
      <c r="H38" s="4"/>
      <c r="I38" s="4"/>
    </row>
    <row r="41" spans="1:9">
      <c r="A41" s="263" t="s">
        <v>138</v>
      </c>
    </row>
    <row r="42" spans="1:9">
      <c r="A42" s="263" t="s">
        <v>139</v>
      </c>
    </row>
    <row r="43" spans="1:9" ht="21">
      <c r="A43" s="887"/>
      <c r="B43" s="889" t="s">
        <v>531</v>
      </c>
      <c r="C43" s="186" t="str">
        <f>C3</f>
        <v>2 квартал 2008 года</v>
      </c>
      <c r="D43" s="186" t="str">
        <f>D3</f>
        <v>3 квартал 2008 года</v>
      </c>
      <c r="E43" s="186" t="str">
        <f>E3</f>
        <v>4 квартал 2008 года</v>
      </c>
      <c r="F43" s="186" t="str">
        <f>F3</f>
        <v>1 квартал 2009 года</v>
      </c>
    </row>
    <row r="44" spans="1:9">
      <c r="A44" s="888"/>
      <c r="B44" s="890"/>
      <c r="C44" s="187" t="s">
        <v>535</v>
      </c>
      <c r="D44" s="187" t="s">
        <v>535</v>
      </c>
      <c r="E44" s="187" t="s">
        <v>535</v>
      </c>
      <c r="F44" s="187" t="s">
        <v>535</v>
      </c>
    </row>
    <row r="45" spans="1:9" ht="26.4">
      <c r="A45" s="259" t="s">
        <v>540</v>
      </c>
      <c r="B45" s="260" t="s">
        <v>593</v>
      </c>
      <c r="C45" s="184">
        <f>'РС-3'!D27/'РС-3'!D8*100</f>
        <v>80.930650081974562</v>
      </c>
      <c r="D45" s="184">
        <f>'РС-3'!E27/'РС-3'!E8*100</f>
        <v>92.326580869891686</v>
      </c>
      <c r="E45" s="184">
        <f>'РС-3'!F27/'РС-3'!F8*100</f>
        <v>92.238098191502033</v>
      </c>
      <c r="F45" s="184">
        <f>'РС-3'!G27/'РС-3'!G8*100</f>
        <v>111.77836309931841</v>
      </c>
    </row>
    <row r="46" spans="1:9">
      <c r="A46" s="259" t="s">
        <v>539</v>
      </c>
      <c r="B46" s="260" t="s">
        <v>594</v>
      </c>
      <c r="C46" s="184">
        <f>'РС-3'!D28/'РС-3'!D9*100</f>
        <v>26.707400516157993</v>
      </c>
      <c r="D46" s="184">
        <f>'РС-3'!E28/'РС-3'!E9*100</f>
        <v>28.829544378413814</v>
      </c>
      <c r="E46" s="184">
        <f>'РС-3'!F28/'РС-3'!F9*100</f>
        <v>38.052680196404154</v>
      </c>
      <c r="F46" s="184">
        <f>'РС-3'!G28/'РС-3'!G9*100</f>
        <v>50.20069464711969</v>
      </c>
    </row>
    <row r="47" spans="1:9">
      <c r="A47" s="259" t="s">
        <v>529</v>
      </c>
      <c r="B47" s="260" t="s">
        <v>595</v>
      </c>
      <c r="C47" s="184">
        <f>'РС-3'!D29/'РС-3'!D10*100</f>
        <v>54.92562355405871</v>
      </c>
      <c r="D47" s="184">
        <f>'РС-3'!E29/'РС-3'!E10*100</f>
        <v>56.434765470609186</v>
      </c>
      <c r="E47" s="184">
        <f>'РС-3'!F29/'РС-3'!F10*100</f>
        <v>68.134073842541028</v>
      </c>
      <c r="F47" s="184">
        <f>'РС-3'!G29/'РС-3'!G10*100</f>
        <v>80.983525913288716</v>
      </c>
    </row>
    <row r="48" spans="1:9" ht="26.4">
      <c r="A48" s="259" t="s">
        <v>583</v>
      </c>
      <c r="B48" s="260" t="s">
        <v>596</v>
      </c>
      <c r="C48" s="184">
        <f>'РС-3'!D30/'РС-3'!D11*100</f>
        <v>78.777063162074811</v>
      </c>
      <c r="D48" s="184">
        <f>'РС-3'!E30/'РС-3'!E11*100</f>
        <v>89.287582892040376</v>
      </c>
      <c r="E48" s="184">
        <f>'РС-3'!F30/'РС-3'!F11*100</f>
        <v>83.685411853342941</v>
      </c>
      <c r="F48" s="184">
        <f>'РС-3'!G30/'РС-3'!G11*100</f>
        <v>79.945165107971064</v>
      </c>
    </row>
    <row r="49" spans="1:11">
      <c r="A49" s="259" t="s">
        <v>541</v>
      </c>
      <c r="B49" s="260" t="s">
        <v>597</v>
      </c>
      <c r="C49" s="184">
        <f>'РС-3'!D31/'РС-3'!D12*100</f>
        <v>89.283189578530212</v>
      </c>
      <c r="D49" s="184">
        <f>'РС-3'!E31/'РС-3'!E12*100</f>
        <v>86.467358115549814</v>
      </c>
      <c r="E49" s="184">
        <f>'РС-3'!F31/'РС-3'!F12*100</f>
        <v>94.394469267379563</v>
      </c>
      <c r="F49" s="184">
        <f>'РС-3'!G31/'РС-3'!G12*100</f>
        <v>91.570618827442857</v>
      </c>
    </row>
    <row r="50" spans="1:11" ht="26.4">
      <c r="A50" s="259" t="s">
        <v>542</v>
      </c>
      <c r="B50" s="260" t="s">
        <v>598</v>
      </c>
      <c r="C50" s="184">
        <f>'РС-3'!D32/'РС-3'!D13*100</f>
        <v>87.952877442400577</v>
      </c>
      <c r="D50" s="184">
        <f>'РС-3'!E32/'РС-3'!E13*100</f>
        <v>92.274237011664468</v>
      </c>
      <c r="E50" s="184">
        <f>'РС-3'!F32/'РС-3'!F13*100</f>
        <v>91.115667742485812</v>
      </c>
      <c r="F50" s="184">
        <f>'РС-3'!G32/'РС-3'!G13*100</f>
        <v>87.001269873778924</v>
      </c>
    </row>
    <row r="51" spans="1:11">
      <c r="A51" s="259" t="s">
        <v>543</v>
      </c>
      <c r="B51" s="260" t="s">
        <v>599</v>
      </c>
      <c r="C51" s="184">
        <f>'РС-3'!D33/'РС-3'!D14*100</f>
        <v>71.5933192413505</v>
      </c>
      <c r="D51" s="184">
        <f>'РС-3'!E33/'РС-3'!E14*100</f>
        <v>71.977565838552096</v>
      </c>
      <c r="E51" s="184">
        <f>'РС-3'!F33/'РС-3'!F14*100</f>
        <v>63.775567049186385</v>
      </c>
      <c r="F51" s="184">
        <f>'РС-3'!G33/'РС-3'!G14*100</f>
        <v>50.168664451818557</v>
      </c>
    </row>
    <row r="52" spans="1:11">
      <c r="A52" s="259" t="s">
        <v>544</v>
      </c>
      <c r="B52" s="260" t="s">
        <v>600</v>
      </c>
      <c r="C52" s="184">
        <f>'РС-3'!D34/'РС-3'!D15*100</f>
        <v>60.450082164245131</v>
      </c>
      <c r="D52" s="184">
        <f>'РС-3'!E34/'РС-3'!E15*100</f>
        <v>65.976926926616258</v>
      </c>
      <c r="E52" s="184">
        <f>'РС-3'!F34/'РС-3'!F15*100</f>
        <v>81.017072976094141</v>
      </c>
      <c r="F52" s="184">
        <f>'РС-3'!G34/'РС-3'!G15*100</f>
        <v>79.344195189462582</v>
      </c>
    </row>
    <row r="53" spans="1:11" ht="39.6">
      <c r="A53" s="259" t="s">
        <v>545</v>
      </c>
      <c r="B53" s="260" t="s">
        <v>601</v>
      </c>
      <c r="C53" s="184">
        <f>'РС-3'!D35/'РС-3'!D16*100</f>
        <v>49.267810992316811</v>
      </c>
      <c r="D53" s="184">
        <f>'РС-3'!E35/'РС-3'!E16*100</f>
        <v>57.458786107447324</v>
      </c>
      <c r="E53" s="184">
        <f>'РС-3'!F35/'РС-3'!F16*100</f>
        <v>70.288784085048633</v>
      </c>
      <c r="F53" s="184">
        <f>'РС-3'!G35/'РС-3'!G16*100</f>
        <v>78.206443438852133</v>
      </c>
    </row>
    <row r="54" spans="1:11">
      <c r="A54" s="259" t="s">
        <v>582</v>
      </c>
      <c r="B54" s="260" t="s">
        <v>602</v>
      </c>
      <c r="C54" s="184">
        <f>'РС-3'!D36/'РС-3'!D17*100</f>
        <v>71.863510859775275</v>
      </c>
      <c r="D54" s="184">
        <f>'РС-3'!E36/'РС-3'!E17*100</f>
        <v>68.545988874505824</v>
      </c>
      <c r="E54" s="184">
        <f>'РС-3'!F36/'РС-3'!F17*100</f>
        <v>73.847840696070449</v>
      </c>
      <c r="F54" s="184">
        <f>'РС-3'!G36/'РС-3'!G17*100</f>
        <v>64.117088006082497</v>
      </c>
    </row>
    <row r="55" spans="1:11" ht="26.4">
      <c r="A55" s="259" t="s">
        <v>232</v>
      </c>
      <c r="B55" s="260" t="s">
        <v>603</v>
      </c>
      <c r="C55" s="184">
        <f>'РС-3'!D37/'РС-3'!D18*100</f>
        <v>111.04266287568747</v>
      </c>
      <c r="D55" s="184">
        <f>'РС-3'!E37/'РС-3'!E18*100</f>
        <v>210.52390179623899</v>
      </c>
      <c r="E55" s="184">
        <f>'РС-3'!F37/'РС-3'!F18*100</f>
        <v>141.80105570329275</v>
      </c>
      <c r="F55" s="184">
        <f>'РС-3'!G37/'РС-3'!G18*100</f>
        <v>128.70718269546782</v>
      </c>
    </row>
    <row r="56" spans="1:11">
      <c r="A56" s="259" t="s">
        <v>586</v>
      </c>
      <c r="B56" s="260"/>
      <c r="C56" s="184">
        <f>'РС-3'!D38/'РС-3'!D19*100</f>
        <v>45.068168239361981</v>
      </c>
      <c r="D56" s="184">
        <f>'РС-3'!E38/'РС-3'!E19*100</f>
        <v>49.566468763398589</v>
      </c>
      <c r="E56" s="184">
        <f>'РС-3'!F38/'РС-3'!F19*100</f>
        <v>63.347582805534749</v>
      </c>
      <c r="F56" s="184">
        <f>'РС-3'!G38/'РС-3'!G19*100</f>
        <v>68.575875749773701</v>
      </c>
    </row>
    <row r="57" spans="1:11">
      <c r="A57" s="259" t="s">
        <v>233</v>
      </c>
      <c r="B57" s="260"/>
      <c r="C57" s="184">
        <f>'РС-3'!D39/'РС-3'!D20*100</f>
        <v>45.071302605756017</v>
      </c>
      <c r="D57" s="184">
        <f>'РС-3'!E39/'РС-3'!E20*100</f>
        <v>49.566468763398589</v>
      </c>
      <c r="E57" s="184">
        <f>'РС-3'!F39/'РС-3'!F20*100</f>
        <v>63.347582805534749</v>
      </c>
      <c r="F57" s="184">
        <f>'РС-3'!G39/'РС-3'!G20*100</f>
        <v>68.575875749773701</v>
      </c>
      <c r="G57" s="7"/>
      <c r="H57" s="7"/>
      <c r="I57" s="7"/>
    </row>
    <row r="58" spans="1:11">
      <c r="A58" s="259" t="s">
        <v>534</v>
      </c>
      <c r="B58" s="260"/>
      <c r="C58" s="184">
        <f>'РС-3'!D40/'РС-3'!D21*100</f>
        <v>45.071302605756017</v>
      </c>
      <c r="D58" s="184">
        <f>'РС-3'!E40/'РС-3'!E21*100</f>
        <v>49.566468763398589</v>
      </c>
      <c r="E58" s="184">
        <f>'РС-3'!F40/'РС-3'!F21*100</f>
        <v>63.347582805534749</v>
      </c>
      <c r="F58" s="184">
        <f>'РС-3'!G40/'РС-3'!G21*100</f>
        <v>68.575875749773701</v>
      </c>
      <c r="G58" s="7"/>
      <c r="H58" s="7"/>
      <c r="I58" s="7"/>
    </row>
    <row r="59" spans="1:11">
      <c r="E59" s="7"/>
      <c r="F59" s="7"/>
      <c r="G59" s="7"/>
      <c r="H59" s="7"/>
      <c r="I59" s="7"/>
    </row>
    <row r="60" spans="1:11">
      <c r="A60" s="263" t="s">
        <v>403</v>
      </c>
      <c r="E60" s="7"/>
      <c r="F60" s="7"/>
      <c r="G60" s="7"/>
      <c r="H60" s="7" t="s">
        <v>91</v>
      </c>
      <c r="I60" s="7"/>
    </row>
    <row r="61" spans="1:11">
      <c r="A61" s="263"/>
      <c r="E61" s="7"/>
      <c r="F61" s="7"/>
      <c r="G61" s="7"/>
      <c r="H61" s="7"/>
      <c r="I61" s="7"/>
    </row>
    <row r="62" spans="1:11" ht="21">
      <c r="A62" s="887"/>
      <c r="B62" s="889" t="s">
        <v>531</v>
      </c>
      <c r="C62" s="186" t="str">
        <f>C3</f>
        <v>2 квартал 2008 года</v>
      </c>
      <c r="D62" s="186" t="str">
        <f>D3</f>
        <v>3 квартал 2008 года</v>
      </c>
      <c r="E62" s="186" t="str">
        <f>E3</f>
        <v>4 квартал 2008 года</v>
      </c>
      <c r="F62" s="186" t="str">
        <f>F3</f>
        <v>1 квартал 2009 года</v>
      </c>
      <c r="G62" s="7"/>
      <c r="H62" s="7" t="s">
        <v>693</v>
      </c>
      <c r="I62" s="7" t="s">
        <v>222</v>
      </c>
      <c r="J62" t="s">
        <v>411</v>
      </c>
      <c r="K62" t="s">
        <v>197</v>
      </c>
    </row>
    <row r="63" spans="1:11">
      <c r="A63" s="888"/>
      <c r="B63" s="890"/>
      <c r="C63" s="187" t="s">
        <v>535</v>
      </c>
      <c r="D63" s="187" t="s">
        <v>535</v>
      </c>
      <c r="E63" s="187" t="s">
        <v>535</v>
      </c>
      <c r="F63" s="187" t="s">
        <v>535</v>
      </c>
      <c r="G63" s="7"/>
      <c r="H63" s="7"/>
      <c r="I63" s="7"/>
    </row>
    <row r="64" spans="1:11" ht="26.4">
      <c r="A64" s="259" t="s">
        <v>540</v>
      </c>
      <c r="C64" s="184">
        <f>100*('РС-3'!D8-'РС-3'!D27)/'РС-3'!D8</f>
        <v>19.069349918025431</v>
      </c>
      <c r="D64" s="184">
        <f>100*('РС-3'!E8-'РС-3'!E27)/'РС-3'!E8</f>
        <v>7.6734191301083179</v>
      </c>
      <c r="E64" s="654">
        <f>100*('РС-3'!F8-'РС-3'!F27)/'РС-3'!F8</f>
        <v>7.7619018084979663</v>
      </c>
      <c r="F64" s="654">
        <f>100*('РС-3'!G8-'РС-3'!G27)/'РС-3'!G8</f>
        <v>-11.778363099318412</v>
      </c>
      <c r="G64" s="383"/>
      <c r="H64" s="7"/>
      <c r="I64" s="7"/>
    </row>
    <row r="65" spans="1:11">
      <c r="A65" s="259" t="s">
        <v>539</v>
      </c>
      <c r="C65" s="184">
        <f>100*('РС-3'!D9-'РС-3'!D28)/'РС-3'!D9</f>
        <v>73.292599483842011</v>
      </c>
      <c r="D65" s="184">
        <f>100*('РС-3'!E9-'РС-3'!E28)/'РС-3'!E9</f>
        <v>71.170455621586186</v>
      </c>
      <c r="E65" s="654">
        <f>100*('РС-3'!F9-'РС-3'!F28)/'РС-3'!F9</f>
        <v>61.947319803595839</v>
      </c>
      <c r="F65" s="654">
        <f>100*('РС-3'!G9-'РС-3'!G28)/'РС-3'!G9</f>
        <v>49.79930535288031</v>
      </c>
      <c r="G65" s="383"/>
      <c r="H65" s="383">
        <f>C65-C66</f>
        <v>28.218223037900721</v>
      </c>
      <c r="I65" s="383">
        <f>D65-D66</f>
        <v>27.605221092195372</v>
      </c>
      <c r="J65" s="383">
        <f>E65-E66</f>
        <v>30.081393646136867</v>
      </c>
      <c r="K65" s="383">
        <f>F65-F66</f>
        <v>30.782831266169023</v>
      </c>
    </row>
    <row r="66" spans="1:11">
      <c r="A66" s="259" t="s">
        <v>529</v>
      </c>
      <c r="C66" s="184">
        <f>100*('РС-3'!D10-'РС-3'!D29)/'РС-3'!D10</f>
        <v>45.07437644594129</v>
      </c>
      <c r="D66" s="184">
        <f>100*('РС-3'!E10-'РС-3'!E29)/'РС-3'!E10</f>
        <v>43.565234529390814</v>
      </c>
      <c r="E66" s="654">
        <f>100*('РС-3'!F10-'РС-3'!F29)/'РС-3'!F10</f>
        <v>31.865926157458972</v>
      </c>
      <c r="F66" s="654">
        <f>100*('РС-3'!G10-'РС-3'!G29)/'РС-3'!G10</f>
        <v>19.016474086711288</v>
      </c>
      <c r="G66" s="383"/>
      <c r="H66" s="7"/>
      <c r="I66" s="7"/>
    </row>
    <row r="67" spans="1:11" ht="26.4">
      <c r="A67" s="259" t="s">
        <v>583</v>
      </c>
      <c r="C67" s="184">
        <f>100*('РС-3'!D11-'РС-3'!D30)/'РС-3'!D11</f>
        <v>21.222936837925193</v>
      </c>
      <c r="D67" s="184">
        <f>100*('РС-3'!E11-'РС-3'!E30)/'РС-3'!E11</f>
        <v>10.712417107959627</v>
      </c>
      <c r="E67" s="654">
        <f>100*('РС-3'!F11-'РС-3'!F30)/'РС-3'!F11</f>
        <v>16.314588146657062</v>
      </c>
      <c r="F67" s="654">
        <f>100*('РС-3'!G11-'РС-3'!G30)/'РС-3'!G11</f>
        <v>20.054834892028936</v>
      </c>
      <c r="G67" s="383"/>
      <c r="H67" s="7"/>
      <c r="I67" s="7"/>
    </row>
    <row r="68" spans="1:11">
      <c r="A68" s="259" t="s">
        <v>541</v>
      </c>
      <c r="C68" s="184">
        <f>100*('РС-3'!D12-'РС-3'!D31)/'РС-3'!D12</f>
        <v>10.716810421469786</v>
      </c>
      <c r="D68" s="184">
        <f>100*('РС-3'!E12-'РС-3'!E31)/'РС-3'!E12</f>
        <v>13.532641884450193</v>
      </c>
      <c r="E68" s="654">
        <f>100*('РС-3'!F12-'РС-3'!F31)/'РС-3'!F12</f>
        <v>5.6055307326204327</v>
      </c>
      <c r="F68" s="654">
        <f>100*('РС-3'!G12-'РС-3'!G31)/'РС-3'!G12</f>
        <v>8.4293811725571395</v>
      </c>
      <c r="G68" s="383"/>
      <c r="H68" s="7"/>
      <c r="I68" s="7"/>
    </row>
    <row r="69" spans="1:11" ht="26.4">
      <c r="A69" s="259" t="s">
        <v>542</v>
      </c>
      <c r="C69" s="184">
        <f>100*('РС-3'!D13-'РС-3'!D32)/'РС-3'!D13</f>
        <v>12.047122557599421</v>
      </c>
      <c r="D69" s="184">
        <f>100*('РС-3'!E13-'РС-3'!E32)/'РС-3'!E13</f>
        <v>7.7257629883355419</v>
      </c>
      <c r="E69" s="654">
        <f>100*('РС-3'!F13-'РС-3'!F32)/'РС-3'!F13</f>
        <v>8.8843322575141901</v>
      </c>
      <c r="F69" s="654">
        <f>100*('РС-3'!G13-'РС-3'!G32)/'РС-3'!G13</f>
        <v>12.998730126221083</v>
      </c>
      <c r="G69" s="383"/>
      <c r="H69" s="7"/>
      <c r="I69" s="7"/>
    </row>
    <row r="70" spans="1:11">
      <c r="A70" s="259" t="s">
        <v>543</v>
      </c>
      <c r="C70" s="184">
        <f>100*('РС-3'!D14-'РС-3'!D33)/'РС-3'!D14</f>
        <v>28.406680758649497</v>
      </c>
      <c r="D70" s="184">
        <f>100*('РС-3'!E14-'РС-3'!E33)/'РС-3'!E14</f>
        <v>28.022434161447912</v>
      </c>
      <c r="E70" s="654">
        <f>100*('РС-3'!F14-'РС-3'!F33)/'РС-3'!F14</f>
        <v>36.224432950813608</v>
      </c>
      <c r="F70" s="654">
        <f>100*('РС-3'!G14-'РС-3'!G33)/'РС-3'!G14</f>
        <v>49.831335548181443</v>
      </c>
      <c r="G70" s="383"/>
      <c r="H70" s="7"/>
      <c r="I70" s="7"/>
    </row>
    <row r="71" spans="1:11">
      <c r="A71" s="259" t="s">
        <v>544</v>
      </c>
      <c r="C71" s="184">
        <f>100*('РС-3'!D15-'РС-3'!D34)/'РС-3'!D15</f>
        <v>39.549917835754869</v>
      </c>
      <c r="D71" s="184">
        <f>100*('РС-3'!E15-'РС-3'!E34)/'РС-3'!E15</f>
        <v>34.023073073383742</v>
      </c>
      <c r="E71" s="654">
        <f>100*('РС-3'!F15-'РС-3'!F34)/'РС-3'!F15</f>
        <v>18.982927023905862</v>
      </c>
      <c r="F71" s="654">
        <f>100*('РС-3'!G15-'РС-3'!G34)/'РС-3'!G15</f>
        <v>20.655804810537411</v>
      </c>
      <c r="G71" s="383"/>
      <c r="H71" s="7"/>
      <c r="I71" s="7"/>
    </row>
    <row r="72" spans="1:11" ht="39.6">
      <c r="A72" s="259" t="s">
        <v>545</v>
      </c>
      <c r="C72" s="184">
        <f>100*('РС-3'!D16-'РС-3'!D35)/'РС-3'!D16</f>
        <v>50.732189007683189</v>
      </c>
      <c r="D72" s="184">
        <f>100*('РС-3'!E16-'РС-3'!E35)/'РС-3'!E16</f>
        <v>42.541213892552676</v>
      </c>
      <c r="E72" s="654">
        <f>100*('РС-3'!F16-'РС-3'!F35)/'РС-3'!F16</f>
        <v>29.71121591495136</v>
      </c>
      <c r="F72" s="654">
        <f>100*('РС-3'!G16-'РС-3'!G35)/'РС-3'!G16</f>
        <v>21.79355656114787</v>
      </c>
      <c r="G72" s="383"/>
      <c r="H72" s="7"/>
      <c r="I72" s="7"/>
    </row>
    <row r="73" spans="1:11">
      <c r="A73" s="259" t="s">
        <v>582</v>
      </c>
      <c r="C73" s="184">
        <f>100*('РС-3'!D17-'РС-3'!D36)/'РС-3'!D17</f>
        <v>28.136489140224725</v>
      </c>
      <c r="D73" s="184">
        <f>100*('РС-3'!E17-'РС-3'!E36)/'РС-3'!E17</f>
        <v>31.454011125494176</v>
      </c>
      <c r="E73" s="654">
        <f>100*('РС-3'!F17-'РС-3'!F36)/'РС-3'!F17</f>
        <v>26.152159303929544</v>
      </c>
      <c r="F73" s="654">
        <f>100*('РС-3'!G17-'РС-3'!G36)/'РС-3'!G17</f>
        <v>35.882911993917503</v>
      </c>
      <c r="G73" s="383"/>
      <c r="H73" s="7"/>
      <c r="I73" s="7"/>
    </row>
    <row r="74" spans="1:11" ht="26.4">
      <c r="A74" s="259" t="s">
        <v>232</v>
      </c>
      <c r="C74" s="184">
        <f>100*('РС-3'!D18-'РС-3'!D37)/'РС-3'!D18</f>
        <v>-11.042662875687475</v>
      </c>
      <c r="D74" s="184">
        <f>100*('РС-3'!E18-'РС-3'!E37)/'РС-3'!E18</f>
        <v>-110.523901796239</v>
      </c>
      <c r="E74" s="654">
        <f>100*('РС-3'!F18-'РС-3'!F37)/'РС-3'!F18</f>
        <v>-41.801055703292747</v>
      </c>
      <c r="F74" s="654">
        <f>100*('РС-3'!G18-'РС-3'!G37)/'РС-3'!G18</f>
        <v>-28.707182695467822</v>
      </c>
      <c r="G74" s="383"/>
      <c r="H74" s="7"/>
      <c r="I74" s="7"/>
    </row>
    <row r="75" spans="1:11">
      <c r="A75" s="259" t="s">
        <v>586</v>
      </c>
      <c r="C75" s="184">
        <f>100*('РС-3'!D19-'РС-3'!D38)/'РС-3'!D19</f>
        <v>54.931831760638026</v>
      </c>
      <c r="D75" s="184">
        <f>100*('РС-3'!E19-'РС-3'!E38)/'РС-3'!E19</f>
        <v>50.433531236601404</v>
      </c>
      <c r="E75" s="654">
        <f>100*('РС-3'!F19-'РС-3'!F38)/'РС-3'!F19</f>
        <v>36.652417194465244</v>
      </c>
      <c r="F75" s="654">
        <f>100*('РС-3'!G19-'РС-3'!G38)/'РС-3'!G19</f>
        <v>31.424124250226289</v>
      </c>
      <c r="G75" s="383"/>
      <c r="H75" s="7"/>
      <c r="I75" s="7"/>
    </row>
    <row r="76" spans="1:11">
      <c r="A76" s="259" t="s">
        <v>233</v>
      </c>
      <c r="C76" s="184">
        <f>100*('РС-3'!D20-'РС-3'!D39)/'РС-3'!D20</f>
        <v>54.928697394243983</v>
      </c>
      <c r="D76" s="184">
        <f>100*('РС-3'!E20-'РС-3'!E39)/'РС-3'!E20</f>
        <v>50.433531236601404</v>
      </c>
      <c r="E76" s="654">
        <f>100*('РС-3'!F20-'РС-3'!F39)/'РС-3'!F20</f>
        <v>36.652417194465244</v>
      </c>
      <c r="F76" s="654">
        <f>100*('РС-3'!G20-'РС-3'!G39)/'РС-3'!G20</f>
        <v>31.424124250226289</v>
      </c>
      <c r="G76" s="383"/>
      <c r="H76" s="7"/>
      <c r="I76" s="7"/>
    </row>
    <row r="77" spans="1:11">
      <c r="A77" s="259" t="s">
        <v>534</v>
      </c>
      <c r="C77" s="184">
        <f>100*('РС-3'!D21-'РС-3'!D40)/'РС-3'!D21</f>
        <v>54.928697394243983</v>
      </c>
      <c r="D77" s="184">
        <f>100*('РС-3'!E21-'РС-3'!E40)/'РС-3'!E21</f>
        <v>50.433531236601404</v>
      </c>
      <c r="E77" s="654">
        <f>100*('РС-3'!F21-'РС-3'!F40)/'РС-3'!F21</f>
        <v>36.652417194465244</v>
      </c>
      <c r="F77" s="654">
        <f>100*('РС-3'!G21-'РС-3'!G40)/'РС-3'!G21</f>
        <v>31.424124250226289</v>
      </c>
      <c r="G77" s="383"/>
      <c r="H77" s="7"/>
      <c r="I77" s="7"/>
    </row>
    <row r="78" spans="1:11">
      <c r="A78" s="460"/>
      <c r="C78" s="458"/>
      <c r="D78" s="458"/>
      <c r="E78" s="655"/>
      <c r="F78" s="655"/>
      <c r="G78" s="383"/>
      <c r="H78" s="7"/>
      <c r="I78" s="7"/>
    </row>
    <row r="79" spans="1:11">
      <c r="A79" s="263" t="s">
        <v>579</v>
      </c>
      <c r="E79" s="7"/>
      <c r="F79" s="7"/>
      <c r="G79" s="7"/>
      <c r="H79" s="7"/>
      <c r="I79" s="7"/>
    </row>
    <row r="80" spans="1:11">
      <c r="A80" s="263" t="s">
        <v>580</v>
      </c>
      <c r="E80" s="7"/>
      <c r="F80" s="7"/>
      <c r="G80" s="7"/>
      <c r="H80" s="7"/>
      <c r="I80" s="7"/>
    </row>
    <row r="81" spans="1:9" ht="21">
      <c r="A81" s="887"/>
      <c r="B81" s="889" t="s">
        <v>531</v>
      </c>
      <c r="C81" s="186" t="str">
        <f>C62</f>
        <v>2 квартал 2008 года</v>
      </c>
      <c r="D81" s="186" t="str">
        <f>D62</f>
        <v>3 квартал 2008 года</v>
      </c>
      <c r="E81" s="186" t="str">
        <f>E62</f>
        <v>4 квартал 2008 года</v>
      </c>
      <c r="F81" s="186" t="str">
        <f>F62</f>
        <v>1 квартал 2009 года</v>
      </c>
      <c r="G81" s="7"/>
      <c r="H81" s="7"/>
      <c r="I81" s="7"/>
    </row>
    <row r="82" spans="1:9">
      <c r="A82" s="888"/>
      <c r="B82" s="890"/>
      <c r="C82" s="187" t="s">
        <v>535</v>
      </c>
      <c r="D82" s="187" t="s">
        <v>535</v>
      </c>
      <c r="E82" s="187" t="s">
        <v>535</v>
      </c>
      <c r="F82" s="187" t="s">
        <v>535</v>
      </c>
      <c r="G82" s="7"/>
      <c r="H82" s="7"/>
      <c r="I82" s="7"/>
    </row>
    <row r="83" spans="1:9" ht="26.4">
      <c r="A83" s="259" t="s">
        <v>540</v>
      </c>
      <c r="B83" s="260" t="s">
        <v>593</v>
      </c>
      <c r="C83" s="184">
        <f>('РС-3'!D8-'РС-3'!D27)/'РС-3'!D103*100</f>
        <v>3.1961362579585684</v>
      </c>
      <c r="D83" s="184">
        <f>('РС-3'!E8-'РС-3'!E27)/'РС-3'!E103*100</f>
        <v>1.456490285811838</v>
      </c>
      <c r="E83" s="184">
        <f>('РС-3'!F8-'РС-3'!F27)/'РС-3'!F103*100</f>
        <v>1.9018449971520919</v>
      </c>
      <c r="F83" s="184">
        <f>('РС-3'!G8-'РС-3'!G27)/'РС-3'!G103*100</f>
        <v>-1.2078410426204789</v>
      </c>
      <c r="G83" s="383"/>
      <c r="H83" s="7"/>
      <c r="I83" s="7"/>
    </row>
    <row r="84" spans="1:9">
      <c r="A84" s="259" t="s">
        <v>539</v>
      </c>
      <c r="B84" s="260" t="s">
        <v>594</v>
      </c>
      <c r="C84" s="184">
        <f>('РС-3'!D9-'РС-3'!D28)/'РС-3'!D104*100</f>
        <v>47.150630824540904</v>
      </c>
      <c r="D84" s="184">
        <f>('РС-3'!E9-'РС-3'!E28)/'РС-3'!E104*100</f>
        <v>41.512125177357447</v>
      </c>
      <c r="E84" s="184">
        <f>('РС-3'!F9-'РС-3'!F28)/'РС-3'!F104*100</f>
        <v>25.429422547375825</v>
      </c>
      <c r="F84" s="184">
        <f>('РС-3'!G9-'РС-3'!G28)/'РС-3'!G104*100</f>
        <v>17.721209614497049</v>
      </c>
      <c r="G84" s="383"/>
      <c r="H84" s="7"/>
      <c r="I84" s="7"/>
    </row>
    <row r="85" spans="1:9">
      <c r="A85" s="259" t="s">
        <v>529</v>
      </c>
      <c r="B85" s="260" t="s">
        <v>595</v>
      </c>
      <c r="C85" s="184">
        <f>('РС-3'!D10-'РС-3'!D29)/'РС-3'!D105*100</f>
        <v>20.499354715665426</v>
      </c>
      <c r="D85" s="184">
        <f>('РС-3'!E10-'РС-3'!E29)/'РС-3'!E105*100</f>
        <v>19.271015136854796</v>
      </c>
      <c r="E85" s="184">
        <f>('РС-3'!F10-'РС-3'!F29)/'РС-3'!F105*100</f>
        <v>11.7736592360469</v>
      </c>
      <c r="F85" s="184">
        <f>('РС-3'!G10-'РС-3'!G29)/'РС-3'!G105*100</f>
        <v>5.3680133170942961</v>
      </c>
      <c r="G85" s="383"/>
      <c r="H85" s="7"/>
      <c r="I85" s="7"/>
    </row>
    <row r="86" spans="1:9" ht="26.4">
      <c r="A86" s="259" t="s">
        <v>583</v>
      </c>
      <c r="B86" s="260" t="s">
        <v>596</v>
      </c>
      <c r="C86" s="184">
        <f>('РС-3'!D11-'РС-3'!D30)/'РС-3'!D106*100</f>
        <v>16.65388225894003</v>
      </c>
      <c r="D86" s="184">
        <f>('РС-3'!E11-'РС-3'!E30)/'РС-3'!E106*100</f>
        <v>4.0465370421131999</v>
      </c>
      <c r="E86" s="184">
        <f>('РС-3'!F11-'РС-3'!F30)/'РС-3'!F106*100</f>
        <v>13.292640685944162</v>
      </c>
      <c r="F86" s="184">
        <f>('РС-3'!G11-'РС-3'!G30)/'РС-3'!G106*100</f>
        <v>13.12145042386191</v>
      </c>
      <c r="G86" s="383"/>
      <c r="H86" s="7"/>
      <c r="I86" s="7"/>
    </row>
    <row r="87" spans="1:9">
      <c r="A87" s="259" t="s">
        <v>541</v>
      </c>
      <c r="B87" s="260" t="s">
        <v>597</v>
      </c>
      <c r="C87" s="184">
        <f>('РС-3'!D12-'РС-3'!D31)/'РС-3'!D107*100</f>
        <v>2.2435745475605211</v>
      </c>
      <c r="D87" s="184">
        <f>('РС-3'!E12-'РС-3'!E31)/'РС-3'!E107*100</f>
        <v>3.7956084105358565</v>
      </c>
      <c r="E87" s="184">
        <f>('РС-3'!F12-'РС-3'!F31)/'РС-3'!F107*100</f>
        <v>1.9862233379608567</v>
      </c>
      <c r="F87" s="184">
        <f>('РС-3'!G12-'РС-3'!G31)/'РС-3'!G107*100</f>
        <v>1.3883373643443842</v>
      </c>
      <c r="G87" s="383"/>
      <c r="H87" s="7"/>
      <c r="I87" s="7"/>
    </row>
    <row r="88" spans="1:9" ht="26.4">
      <c r="A88" s="259" t="s">
        <v>542</v>
      </c>
      <c r="B88" s="260" t="s">
        <v>598</v>
      </c>
      <c r="C88" s="184">
        <f>('РС-3'!D13-'РС-3'!D32)/'РС-3'!D108*100</f>
        <v>4.6914156905073137</v>
      </c>
      <c r="D88" s="184">
        <f>('РС-3'!E13-'РС-3'!E32)/'РС-3'!E108*100</f>
        <v>2.8212148778692514</v>
      </c>
      <c r="E88" s="184">
        <f>('РС-3'!F13-'РС-3'!F32)/'РС-3'!F108*100</f>
        <v>2.4946537475783277</v>
      </c>
      <c r="F88" s="184">
        <f>('РС-3'!G13-'РС-3'!G32)/'РС-3'!G108*100</f>
        <v>2.544196248124917</v>
      </c>
      <c r="G88" s="383"/>
      <c r="H88" s="7"/>
      <c r="I88" s="7"/>
    </row>
    <row r="89" spans="1:9">
      <c r="A89" s="259" t="s">
        <v>543</v>
      </c>
      <c r="B89" s="260" t="s">
        <v>599</v>
      </c>
      <c r="C89" s="184">
        <f>('РС-3'!D14-'РС-3'!D33)/'РС-3'!D109*100</f>
        <v>12.667190632986774</v>
      </c>
      <c r="D89" s="184">
        <f>('РС-3'!E14-'РС-3'!E33)/'РС-3'!E109*100</f>
        <v>13.674482828361798</v>
      </c>
      <c r="E89" s="184">
        <f>('РС-3'!F14-'РС-3'!F33)/'РС-3'!F109*100</f>
        <v>18.097581863849495</v>
      </c>
      <c r="F89" s="184">
        <f>('РС-3'!G14-'РС-3'!G33)/'РС-3'!G109*100</f>
        <v>14.218456047402622</v>
      </c>
      <c r="G89" s="383"/>
      <c r="H89" s="7"/>
      <c r="I89" s="7"/>
    </row>
    <row r="90" spans="1:9">
      <c r="A90" s="259" t="s">
        <v>544</v>
      </c>
      <c r="B90" s="260" t="s">
        <v>600</v>
      </c>
      <c r="C90" s="184">
        <f>('РС-3'!D15-'РС-3'!D34)/'РС-3'!D110*100</f>
        <v>27.696692396790407</v>
      </c>
      <c r="D90" s="184">
        <f>('РС-3'!E15-'РС-3'!E34)/'РС-3'!E110*100</f>
        <v>25.191099870685512</v>
      </c>
      <c r="E90" s="184">
        <f>('РС-3'!F15-'РС-3'!F34)/'РС-3'!F110*100</f>
        <v>11.308881107467819</v>
      </c>
      <c r="F90" s="184">
        <f>('РС-3'!G15-'РС-3'!G34)/'РС-3'!G110*100</f>
        <v>12.023191957051841</v>
      </c>
      <c r="G90" s="383"/>
      <c r="H90" s="7"/>
      <c r="I90" s="7"/>
    </row>
    <row r="91" spans="1:9" ht="39.6">
      <c r="A91" s="259" t="s">
        <v>545</v>
      </c>
      <c r="B91" s="260" t="s">
        <v>601</v>
      </c>
      <c r="C91" s="184">
        <f>('РС-3'!D16-'РС-3'!D35)/'РС-3'!D111*100</f>
        <v>14.192334280581328</v>
      </c>
      <c r="D91" s="184">
        <f>('РС-3'!E16-'РС-3'!E35)/'РС-3'!E111*100</f>
        <v>13.169326530352999</v>
      </c>
      <c r="E91" s="184">
        <f>('РС-3'!F16-'РС-3'!F35)/'РС-3'!F111*100</f>
        <v>7.2002910375281601</v>
      </c>
      <c r="F91" s="184">
        <f>('РС-3'!G16-'РС-3'!G35)/'РС-3'!G111*100</f>
        <v>3.1989423473150058</v>
      </c>
      <c r="G91" s="383"/>
      <c r="H91" s="7"/>
      <c r="I91" s="7"/>
    </row>
    <row r="92" spans="1:9">
      <c r="A92" s="259" t="s">
        <v>582</v>
      </c>
      <c r="B92" s="260" t="s">
        <v>602</v>
      </c>
      <c r="C92" s="184">
        <f>('РС-3'!D17-'РС-3'!D36)/'РС-3'!D112*100</f>
        <v>6.7993277742691687</v>
      </c>
      <c r="D92" s="184">
        <f>('РС-3'!E17-'РС-3'!E36)/'РС-3'!E112*100</f>
        <v>7.8284114607142703</v>
      </c>
      <c r="E92" s="184">
        <f>('РС-3'!F17-'РС-3'!F36)/'РС-3'!F112*100</f>
        <v>10.310435585923202</v>
      </c>
      <c r="F92" s="184">
        <f>('РС-3'!G17-'РС-3'!G36)/'РС-3'!G112*100</f>
        <v>10.107799393182223</v>
      </c>
      <c r="G92" s="383"/>
      <c r="H92" s="7"/>
      <c r="I92" s="7"/>
    </row>
    <row r="93" spans="1:9" ht="26.4">
      <c r="A93" s="259" t="s">
        <v>232</v>
      </c>
      <c r="B93" s="260" t="s">
        <v>603</v>
      </c>
      <c r="C93" s="184">
        <f>('РС-3'!D18-'РС-3'!D37)/'РС-3'!D113*100</f>
        <v>-6.8471195797346631</v>
      </c>
      <c r="D93" s="184">
        <f>('РС-3'!E18-'РС-3'!E37)/'РС-3'!E113*100</f>
        <v>-43.708121744935916</v>
      </c>
      <c r="E93" s="184">
        <f>('РС-3'!F18-'РС-3'!F37)/'РС-3'!F113*100</f>
        <v>-27.15373407067645</v>
      </c>
      <c r="F93" s="184">
        <f>('РС-3'!G18-'РС-3'!G37)/'РС-3'!G113*100</f>
        <v>-12.867505020822041</v>
      </c>
      <c r="G93" s="383"/>
      <c r="H93" s="7"/>
      <c r="I93" s="7"/>
    </row>
    <row r="94" spans="1:9">
      <c r="A94" s="259" t="s">
        <v>586</v>
      </c>
      <c r="B94" s="260"/>
      <c r="C94" s="184">
        <f>('РС-3'!D19-'РС-3'!D38)/'РС-3'!D114*100</f>
        <v>28.907334573448669</v>
      </c>
      <c r="D94" s="184">
        <f>('РС-3'!E19-'РС-3'!E38)/'РС-3'!E114*100</f>
        <v>24.929649945278278</v>
      </c>
      <c r="E94" s="184">
        <f>('РС-3'!F19-'РС-3'!F38)/'РС-3'!F114*100</f>
        <v>14.744426106165184</v>
      </c>
      <c r="F94" s="184">
        <f>('РС-3'!G19-'РС-3'!G38)/'РС-3'!G114*100</f>
        <v>10.169145413587568</v>
      </c>
      <c r="G94" s="383"/>
      <c r="H94" s="7"/>
      <c r="I94" s="7"/>
    </row>
    <row r="95" spans="1:9">
      <c r="A95" s="259" t="s">
        <v>233</v>
      </c>
      <c r="B95" s="260"/>
      <c r="C95" s="184">
        <f>('РС-3'!D20-'РС-3'!D39)/'РС-3'!D115*100</f>
        <v>28.906625114205127</v>
      </c>
      <c r="D95" s="184">
        <f>('РС-3'!E20-'РС-3'!E39)/'РС-3'!E115*100</f>
        <v>24.929649945278278</v>
      </c>
      <c r="E95" s="184">
        <f>('РС-3'!F20-'РС-3'!F39)/'РС-3'!F115*100</f>
        <v>14.744426106165184</v>
      </c>
      <c r="F95" s="184">
        <f>('РС-3'!G20-'РС-3'!G39)/'РС-3'!G115*100</f>
        <v>10.169145413587568</v>
      </c>
      <c r="G95" s="383"/>
      <c r="H95" s="7"/>
      <c r="I95" s="7"/>
    </row>
    <row r="96" spans="1:9">
      <c r="A96" s="259" t="s">
        <v>534</v>
      </c>
      <c r="B96" s="260"/>
      <c r="C96" s="184">
        <f>('РС-3'!D21-'РС-3'!D40)/'РС-3'!D116*100</f>
        <v>28.906625114205127</v>
      </c>
      <c r="D96" s="184">
        <f>('РС-3'!E21-'РС-3'!E40)/'РС-3'!E116*100</f>
        <v>24.929649945278278</v>
      </c>
      <c r="E96" s="184">
        <f>('РС-3'!F21-'РС-3'!F40)/'РС-3'!F116*100</f>
        <v>14.744426106165184</v>
      </c>
      <c r="F96" s="184">
        <f>('РС-3'!G21-'РС-3'!G40)/'РС-3'!G116*100</f>
        <v>10.169145413587568</v>
      </c>
      <c r="G96" s="383"/>
      <c r="H96" s="7"/>
      <c r="I96" s="7"/>
    </row>
    <row r="97" spans="1:9">
      <c r="E97" s="7"/>
      <c r="F97" s="7"/>
      <c r="G97" s="7"/>
      <c r="H97" s="7"/>
      <c r="I97" s="7"/>
    </row>
    <row r="98" spans="1:9">
      <c r="A98" s="263" t="s">
        <v>447</v>
      </c>
      <c r="E98" s="7"/>
      <c r="F98" s="7"/>
      <c r="G98" s="7"/>
      <c r="H98" s="7"/>
      <c r="I98" s="7"/>
    </row>
    <row r="99" spans="1:9">
      <c r="A99" s="263" t="s">
        <v>404</v>
      </c>
      <c r="E99" s="7"/>
      <c r="F99" s="7"/>
      <c r="G99" s="7"/>
      <c r="H99" s="7"/>
      <c r="I99" s="7"/>
    </row>
    <row r="100" spans="1:9" ht="21">
      <c r="A100" s="887"/>
      <c r="B100" s="889" t="s">
        <v>531</v>
      </c>
      <c r="C100" s="186" t="str">
        <f>C43</f>
        <v>2 квартал 2008 года</v>
      </c>
      <c r="D100" s="186" t="str">
        <f>D43</f>
        <v>3 квартал 2008 года</v>
      </c>
      <c r="E100" s="186" t="str">
        <f>E43</f>
        <v>4 квартал 2008 года</v>
      </c>
      <c r="F100" s="186" t="str">
        <f>F43</f>
        <v>1 квартал 2009 года</v>
      </c>
      <c r="G100" s="7"/>
      <c r="H100" s="7"/>
      <c r="I100" s="7"/>
    </row>
    <row r="101" spans="1:9">
      <c r="A101" s="888"/>
      <c r="B101" s="890"/>
      <c r="C101" s="187" t="s">
        <v>535</v>
      </c>
      <c r="D101" s="187" t="s">
        <v>535</v>
      </c>
      <c r="E101" s="187" t="s">
        <v>535</v>
      </c>
      <c r="F101" s="187" t="s">
        <v>535</v>
      </c>
      <c r="G101" s="7"/>
      <c r="H101" s="7"/>
      <c r="I101" s="7"/>
    </row>
    <row r="102" spans="1:9" ht="26.4">
      <c r="A102" s="259" t="s">
        <v>540</v>
      </c>
      <c r="B102" s="260" t="s">
        <v>593</v>
      </c>
      <c r="C102" s="184">
        <f>100*('РС-3'!D8-'РС-3'!D27)/'РС-3'!D46</f>
        <v>18.060936812497371</v>
      </c>
      <c r="D102" s="184">
        <f>100*('РС-3'!E8-'РС-3'!E27)/'РС-3'!E46</f>
        <v>10.75377000241844</v>
      </c>
      <c r="E102" s="184">
        <f>100*('РС-3'!F8-'РС-3'!F27)/'РС-3'!F46</f>
        <v>16.072598311893049</v>
      </c>
      <c r="F102" s="184">
        <f>100*('РС-3'!G8-'РС-3'!G27)/'РС-3'!G46</f>
        <v>-8.1593258459170634</v>
      </c>
      <c r="G102" s="383"/>
      <c r="H102" s="7"/>
      <c r="I102" s="7"/>
    </row>
    <row r="103" spans="1:9">
      <c r="A103" s="259" t="s">
        <v>539</v>
      </c>
      <c r="B103" s="260" t="s">
        <v>594</v>
      </c>
      <c r="C103" s="184">
        <f>100*('РС-3'!D9-'РС-3'!D28)/'РС-3'!D47</f>
        <v>36.991391145823634</v>
      </c>
      <c r="D103" s="184">
        <f>100*('РС-3'!E9-'РС-3'!E28)/'РС-3'!E47</f>
        <v>32.68833197985002</v>
      </c>
      <c r="E103" s="184">
        <f>100*('РС-3'!F9-'РС-3'!F28)/'РС-3'!F47</f>
        <v>16.403711319652082</v>
      </c>
      <c r="F103" s="184">
        <f>100*('РС-3'!G9-'РС-3'!G28)/'РС-3'!G47</f>
        <v>10.419993257354552</v>
      </c>
      <c r="G103" s="383"/>
      <c r="H103" s="7"/>
      <c r="I103" s="7"/>
    </row>
    <row r="104" spans="1:9">
      <c r="A104" s="259" t="s">
        <v>529</v>
      </c>
      <c r="B104" s="260" t="s">
        <v>595</v>
      </c>
      <c r="C104" s="184">
        <f>100*('РС-3'!D10-'РС-3'!D29)/'РС-3'!D48</f>
        <v>15.616906706596613</v>
      </c>
      <c r="D104" s="184">
        <f>100*('РС-3'!E10-'РС-3'!E29)/'РС-3'!E48</f>
        <v>14.881542391787466</v>
      </c>
      <c r="E104" s="184">
        <f>100*('РС-3'!F10-'РС-3'!F29)/'РС-3'!F48</f>
        <v>8.3589180587127228</v>
      </c>
      <c r="F104" s="184">
        <f>100*('РС-3'!G10-'РС-3'!G29)/'РС-3'!G48</f>
        <v>3.2355038984910034</v>
      </c>
      <c r="G104" s="383"/>
      <c r="H104" s="7"/>
      <c r="I104" s="7"/>
    </row>
    <row r="105" spans="1:9" ht="26.4">
      <c r="A105" s="259" t="s">
        <v>583</v>
      </c>
      <c r="B105" s="260" t="s">
        <v>596</v>
      </c>
      <c r="C105" s="184">
        <f>100*('РС-3'!D11-'РС-3'!D30)/'РС-3'!D49</f>
        <v>6.1229426104065254</v>
      </c>
      <c r="D105" s="184">
        <f>100*('РС-3'!E11-'РС-3'!E30)/'РС-3'!E49</f>
        <v>2.7305457441290861</v>
      </c>
      <c r="E105" s="184">
        <f>100*('РС-3'!F11-'РС-3'!F30)/'РС-3'!F49</f>
        <v>5.0452869703201779</v>
      </c>
      <c r="F105" s="184">
        <f>100*('РС-3'!G11-'РС-3'!G30)/'РС-3'!G49</f>
        <v>5.2175964185743151</v>
      </c>
      <c r="G105" s="383"/>
      <c r="H105" s="7"/>
      <c r="I105" s="7"/>
    </row>
    <row r="106" spans="1:9">
      <c r="A106" s="259" t="s">
        <v>541</v>
      </c>
      <c r="B106" s="260" t="s">
        <v>597</v>
      </c>
      <c r="C106" s="184">
        <f>100*('РС-3'!D12-'РС-3'!D31)/'РС-3'!D50</f>
        <v>73.563323576052298</v>
      </c>
      <c r="D106" s="184">
        <f>100*('РС-3'!E12-'РС-3'!E31)/'РС-3'!E50</f>
        <v>23.316037822350459</v>
      </c>
      <c r="E106" s="184">
        <f>100*('РС-3'!F12-'РС-3'!F31)/'РС-3'!F50</f>
        <v>76.354684496145282</v>
      </c>
      <c r="F106" s="184">
        <f>100*('РС-3'!G12-'РС-3'!G31)/'РС-3'!G50</f>
        <v>65.060352390116677</v>
      </c>
      <c r="G106" s="383"/>
      <c r="H106" s="7"/>
      <c r="I106" s="7"/>
    </row>
    <row r="107" spans="1:9" ht="26.4">
      <c r="A107" s="259" t="s">
        <v>542</v>
      </c>
      <c r="B107" s="260" t="s">
        <v>598</v>
      </c>
      <c r="C107" s="184">
        <f>100*('РС-3'!D13-'РС-3'!D32)/'РС-3'!D51</f>
        <v>17.141443825783973</v>
      </c>
      <c r="D107" s="184">
        <f>100*('РС-3'!E13-'РС-3'!E32)/'РС-3'!E51</f>
        <v>10.277127538602837</v>
      </c>
      <c r="E107" s="184">
        <f>100*('РС-3'!F13-'РС-3'!F32)/'РС-3'!F51</f>
        <v>10.213525010451816</v>
      </c>
      <c r="F107" s="184">
        <f>100*('РС-3'!G13-'РС-3'!G32)/'РС-3'!G51</f>
        <v>13.033802164069746</v>
      </c>
      <c r="G107" s="383"/>
      <c r="H107" s="7"/>
      <c r="I107" s="7"/>
    </row>
    <row r="108" spans="1:9">
      <c r="A108" s="259" t="s">
        <v>543</v>
      </c>
      <c r="B108" s="260" t="s">
        <v>599</v>
      </c>
      <c r="C108" s="184">
        <f>100*('РС-3'!D14-'РС-3'!D33)/'РС-3'!D52</f>
        <v>22.724946581669407</v>
      </c>
      <c r="D108" s="184">
        <f>100*('РС-3'!E14-'РС-3'!E33)/'РС-3'!E52</f>
        <v>25.311628430739255</v>
      </c>
      <c r="E108" s="184">
        <f>100*('РС-3'!F14-'РС-3'!F33)/'РС-3'!F52</f>
        <v>28.196667983602591</v>
      </c>
      <c r="F108" s="184">
        <f>100*('РС-3'!G14-'РС-3'!G33)/'РС-3'!G52</f>
        <v>13.422564213225021</v>
      </c>
      <c r="G108" s="383"/>
      <c r="H108" s="7"/>
      <c r="I108" s="7"/>
    </row>
    <row r="109" spans="1:9">
      <c r="A109" s="259" t="s">
        <v>544</v>
      </c>
      <c r="B109" s="260" t="s">
        <v>600</v>
      </c>
      <c r="C109" s="184">
        <f>100*('РС-3'!D15-'РС-3'!D34)/'РС-3'!D53</f>
        <v>9.7144845887849414</v>
      </c>
      <c r="D109" s="184">
        <f>100*('РС-3'!E15-'РС-3'!E34)/'РС-3'!E53</f>
        <v>9.3418123852053139</v>
      </c>
      <c r="E109" s="184">
        <f>100*('РС-3'!F15-'РС-3'!F34)/'РС-3'!F53</f>
        <v>4.274342420972844</v>
      </c>
      <c r="F109" s="184">
        <f>100*('РС-3'!G15-'РС-3'!G34)/'РС-3'!G53</f>
        <v>4.3344269923945635</v>
      </c>
      <c r="G109" s="383"/>
      <c r="H109" s="7"/>
      <c r="I109" s="7"/>
    </row>
    <row r="110" spans="1:9" ht="39.6">
      <c r="A110" s="259" t="s">
        <v>545</v>
      </c>
      <c r="B110" s="260" t="s">
        <v>601</v>
      </c>
      <c r="C110" s="184">
        <f>100*('РС-3'!D16-'РС-3'!D35)/'РС-3'!D54</f>
        <v>18.722327327554549</v>
      </c>
      <c r="D110" s="184">
        <f>100*('РС-3'!E16-'РС-3'!E35)/'РС-3'!E54</f>
        <v>20.563095655378035</v>
      </c>
      <c r="E110" s="184">
        <f>100*('РС-3'!F16-'РС-3'!F35)/'РС-3'!F54</f>
        <v>11.432936828922751</v>
      </c>
      <c r="F110" s="184">
        <f>100*('РС-3'!G16-'РС-3'!G35)/'РС-3'!G54</f>
        <v>6.4508312569141335</v>
      </c>
      <c r="G110" s="383"/>
      <c r="H110" s="7"/>
      <c r="I110" s="7"/>
    </row>
    <row r="111" spans="1:9">
      <c r="A111" s="259" t="s">
        <v>582</v>
      </c>
      <c r="B111" s="260" t="s">
        <v>602</v>
      </c>
      <c r="C111" s="184">
        <f>100*('РС-3'!D17-'РС-3'!D36)/'РС-3'!D55</f>
        <v>3.5679647098032903</v>
      </c>
      <c r="D111" s="184">
        <f>100*('РС-3'!E17-'РС-3'!E36)/'РС-3'!E55</f>
        <v>3.0579827959768844</v>
      </c>
      <c r="E111" s="184">
        <f>100*('РС-3'!F17-'РС-3'!F36)/'РС-3'!F55</f>
        <v>5.4712213313995868</v>
      </c>
      <c r="F111" s="184">
        <f>100*('РС-3'!G17-'РС-3'!G36)/'РС-3'!G55</f>
        <v>5.9196374256047264</v>
      </c>
      <c r="G111" s="383"/>
      <c r="H111" s="7"/>
      <c r="I111" s="7"/>
    </row>
    <row r="112" spans="1:9" ht="26.4">
      <c r="A112" s="259" t="s">
        <v>232</v>
      </c>
      <c r="B112" s="260" t="s">
        <v>603</v>
      </c>
      <c r="C112" s="184">
        <f>100*('РС-3'!D18-'РС-3'!D37)/'РС-3'!D56</f>
        <v>-3.6412191691959488</v>
      </c>
      <c r="D112" s="184">
        <f>100*('РС-3'!E18-'РС-3'!E37)/'РС-3'!E56</f>
        <v>-33.72932791561194</v>
      </c>
      <c r="E112" s="184">
        <f>100*('РС-3'!F18-'РС-3'!F37)/'РС-3'!F56</f>
        <v>-20.840496262885825</v>
      </c>
      <c r="F112" s="184">
        <f>100*('РС-3'!G18-'РС-3'!G37)/'РС-3'!G56</f>
        <v>-11.493851993244641</v>
      </c>
      <c r="G112" s="383"/>
      <c r="H112" s="7"/>
      <c r="I112" s="7"/>
    </row>
    <row r="113" spans="1:9">
      <c r="A113" s="259" t="s">
        <v>586</v>
      </c>
      <c r="B113" s="260"/>
      <c r="C113" s="184">
        <f>100*('РС-3'!D19-'РС-3'!D38)/'РС-3'!D57</f>
        <v>22.847560909814423</v>
      </c>
      <c r="D113" s="184">
        <f>100*('РС-3'!E19-'РС-3'!E38)/'РС-3'!E57</f>
        <v>20.510591893886676</v>
      </c>
      <c r="E113" s="184">
        <f>100*('РС-3'!F19-'РС-3'!F38)/'РС-3'!F57</f>
        <v>11.024118340965181</v>
      </c>
      <c r="F113" s="184">
        <f>100*('РС-3'!G19-'РС-3'!G38)/'РС-3'!G57</f>
        <v>7.0295304476711555</v>
      </c>
      <c r="G113" s="383"/>
      <c r="H113" s="7"/>
      <c r="I113" s="7"/>
    </row>
    <row r="114" spans="1:9">
      <c r="A114" s="259" t="s">
        <v>233</v>
      </c>
      <c r="B114" s="260"/>
      <c r="C114" s="184">
        <f>100*('РС-3'!D20-'РС-3'!D39)/'РС-3'!D58</f>
        <v>22.847715542218335</v>
      </c>
      <c r="D114" s="184">
        <f>100*('РС-3'!E20-'РС-3'!E39)/'РС-3'!E58</f>
        <v>20.510591893886676</v>
      </c>
      <c r="E114" s="184">
        <f>100*('РС-3'!F20-'РС-3'!F39)/'РС-3'!F58</f>
        <v>11.024118340965181</v>
      </c>
      <c r="F114" s="184">
        <f>100*('РС-3'!G20-'РС-3'!G39)/'РС-3'!G58</f>
        <v>7.0295304476711555</v>
      </c>
      <c r="G114" s="383"/>
      <c r="H114" s="7"/>
      <c r="I114" s="7"/>
    </row>
    <row r="115" spans="1:9">
      <c r="A115" s="259" t="s">
        <v>534</v>
      </c>
      <c r="B115" s="260"/>
      <c r="C115" s="184">
        <f>100*('РС-3'!D21-'РС-3'!D40)/'РС-3'!D59</f>
        <v>22.847715542218335</v>
      </c>
      <c r="D115" s="184">
        <f>100*('РС-3'!E21-'РС-3'!E40)/'РС-3'!E59</f>
        <v>20.510591893886676</v>
      </c>
      <c r="E115" s="184">
        <f>100*('РС-3'!F21-'РС-3'!F40)/'РС-3'!F59</f>
        <v>11.024118340965181</v>
      </c>
      <c r="F115" s="184">
        <f>100*('РС-3'!G21-'РС-3'!G40)/'РС-3'!G59</f>
        <v>7.0295304476711555</v>
      </c>
      <c r="G115" s="383"/>
      <c r="H115" s="7"/>
      <c r="I115" s="7"/>
    </row>
    <row r="116" spans="1:9">
      <c r="E116" s="7"/>
      <c r="F116" s="7"/>
      <c r="G116" s="7"/>
      <c r="H116" s="7"/>
      <c r="I116" s="7"/>
    </row>
    <row r="117" spans="1:9">
      <c r="E117" s="7"/>
      <c r="F117" s="7"/>
      <c r="G117" s="7"/>
      <c r="H117" s="7"/>
      <c r="I117" s="7"/>
    </row>
    <row r="118" spans="1:9">
      <c r="A118" s="263" t="s">
        <v>448</v>
      </c>
      <c r="E118" s="7"/>
      <c r="F118" s="7"/>
      <c r="G118" s="7"/>
      <c r="H118" s="7"/>
      <c r="I118" s="7"/>
    </row>
    <row r="119" spans="1:9">
      <c r="A119" s="263"/>
    </row>
    <row r="120" spans="1:9" ht="21">
      <c r="A120" s="887"/>
      <c r="B120" s="889" t="s">
        <v>531</v>
      </c>
      <c r="C120" s="186" t="str">
        <f>C100</f>
        <v>2 квартал 2008 года</v>
      </c>
      <c r="D120" s="186" t="str">
        <f>D100</f>
        <v>3 квартал 2008 года</v>
      </c>
      <c r="E120" s="186" t="str">
        <f>E100</f>
        <v>4 квартал 2008 года</v>
      </c>
      <c r="F120" s="186" t="str">
        <f>F100</f>
        <v>1 квартал 2009 года</v>
      </c>
    </row>
    <row r="121" spans="1:9">
      <c r="A121" s="888"/>
      <c r="B121" s="890"/>
      <c r="C121" s="187" t="s">
        <v>535</v>
      </c>
      <c r="D121" s="187" t="s">
        <v>535</v>
      </c>
      <c r="E121" s="187" t="s">
        <v>535</v>
      </c>
      <c r="F121" s="187" t="s">
        <v>535</v>
      </c>
    </row>
    <row r="122" spans="1:9" ht="26.4">
      <c r="A122" s="259" t="s">
        <v>540</v>
      </c>
      <c r="B122" s="260" t="s">
        <v>593</v>
      </c>
      <c r="C122" s="184">
        <f>100*'РС-3'!D46/('РС-3'!D84+'РС-3'!D103)</f>
        <v>12.463194139270691</v>
      </c>
      <c r="D122" s="184">
        <f>100*'РС-3'!E46/('РС-3'!E84+'РС-3'!E103)</f>
        <v>9.9423378257325066</v>
      </c>
      <c r="E122" s="184">
        <f>100*'РС-3'!F46/('РС-3'!F84+'РС-3'!F103)</f>
        <v>9.1391702133064268</v>
      </c>
      <c r="F122" s="184">
        <f>100*'РС-3'!G46/('РС-3'!G84+'РС-3'!G103)</f>
        <v>10.451803667076819</v>
      </c>
    </row>
    <row r="123" spans="1:9">
      <c r="A123" s="259" t="s">
        <v>539</v>
      </c>
      <c r="B123" s="260" t="s">
        <v>594</v>
      </c>
      <c r="C123" s="184">
        <f>100*'РС-3'!D47/('РС-3'!D85+'РС-3'!D104)</f>
        <v>55.684469667986832</v>
      </c>
      <c r="D123" s="184">
        <f>100*'РС-3'!E47/('РС-3'!E85+'РС-3'!E104)</f>
        <v>55.937182354069066</v>
      </c>
      <c r="E123" s="184">
        <f>100*'РС-3'!F47/('РС-3'!F85+'РС-3'!F104)</f>
        <v>58.663619798411361</v>
      </c>
      <c r="F123" s="184">
        <f>100*'РС-3'!G47/('РС-3'!G85+'РС-3'!G104)</f>
        <v>60.820648665169777</v>
      </c>
    </row>
    <row r="124" spans="1:9">
      <c r="A124" s="259" t="s">
        <v>529</v>
      </c>
      <c r="B124" s="260" t="s">
        <v>595</v>
      </c>
      <c r="C124" s="184">
        <f>100*'РС-3'!D48/('РС-3'!D86+'РС-3'!D105)</f>
        <v>64.901465270529513</v>
      </c>
      <c r="D124" s="184">
        <f>100*'РС-3'!E48/('РС-3'!E86+'РС-3'!E105)</f>
        <v>65.058859269610892</v>
      </c>
      <c r="E124" s="184">
        <f>100*'РС-3'!F48/('РС-3'!F86+'РС-3'!F105)</f>
        <v>65.263802026363578</v>
      </c>
      <c r="F124" s="184">
        <f>100*'РС-3'!G48/('РС-3'!G86+'РС-3'!G105)</f>
        <v>64.693381296216771</v>
      </c>
    </row>
    <row r="125" spans="1:9" ht="26.4">
      <c r="A125" s="259" t="s">
        <v>583</v>
      </c>
      <c r="B125" s="260" t="s">
        <v>596</v>
      </c>
      <c r="C125" s="184">
        <f>100*'РС-3'!D49/('РС-3'!D87+'РС-3'!D106)</f>
        <v>53.671815358566043</v>
      </c>
      <c r="D125" s="184">
        <f>100*'РС-3'!E49/('РС-3'!E87+'РС-3'!E106)</f>
        <v>53.551932214959365</v>
      </c>
      <c r="E125" s="184">
        <f>100*'РС-3'!F49/('РС-3'!F87+'РС-3'!F106)</f>
        <v>53.424222108085551</v>
      </c>
      <c r="F125" s="184">
        <f>100*'РС-3'!G49/('РС-3'!G87+'РС-3'!G106)</f>
        <v>58.475320988418609</v>
      </c>
    </row>
    <row r="126" spans="1:9">
      <c r="A126" s="259" t="s">
        <v>541</v>
      </c>
      <c r="B126" s="260" t="s">
        <v>597</v>
      </c>
      <c r="C126" s="184">
        <f>100*'РС-3'!D50/('РС-3'!D88+'РС-3'!D107)</f>
        <v>2.1257519803012022</v>
      </c>
      <c r="D126" s="184">
        <f>100*'РС-3'!E50/('РС-3'!E88+'РС-3'!E107)</f>
        <v>10.47554533121718</v>
      </c>
      <c r="E126" s="184">
        <f>100*'РС-3'!F50/('РС-3'!F88+'РС-3'!F107)</f>
        <v>1.9226917159755945</v>
      </c>
      <c r="F126" s="184">
        <f>100*'РС-3'!G50/('РС-3'!G88+'РС-3'!G107)</f>
        <v>1.5647032184929062</v>
      </c>
    </row>
    <row r="127" spans="1:9" ht="26.4">
      <c r="A127" s="259" t="s">
        <v>542</v>
      </c>
      <c r="B127" s="260" t="s">
        <v>598</v>
      </c>
      <c r="C127" s="184">
        <f>100*'РС-3'!D51/('РС-3'!D89+'РС-3'!D108)</f>
        <v>20.475195159513714</v>
      </c>
      <c r="D127" s="184">
        <f>100*'РС-3'!E51/('РС-3'!E89+'РС-3'!E108)</f>
        <v>20.072110654722994</v>
      </c>
      <c r="E127" s="184">
        <f>100*'РС-3'!F51/('РС-3'!F89+'РС-3'!F108)</f>
        <v>18.91957482639237</v>
      </c>
      <c r="F127" s="184">
        <f>100*'РС-3'!G51/('РС-3'!G89+'РС-3'!G108)</f>
        <v>15.12474088378058</v>
      </c>
    </row>
    <row r="128" spans="1:9">
      <c r="A128" s="259" t="s">
        <v>543</v>
      </c>
      <c r="B128" s="260" t="s">
        <v>599</v>
      </c>
      <c r="C128" s="184">
        <f>100*'РС-3'!D52/('РС-3'!D90+'РС-3'!D109)</f>
        <v>19.158903158302177</v>
      </c>
      <c r="D128" s="184">
        <f>100*'РС-3'!E52/('РС-3'!E90+'РС-3'!E109)</f>
        <v>18.553444856795476</v>
      </c>
      <c r="E128" s="184">
        <f>100*'РС-3'!F52/('РС-3'!F90+'РС-3'!F109)</f>
        <v>20.233968094866583</v>
      </c>
      <c r="F128" s="184">
        <f>100*'РС-3'!G52/('РС-3'!G90+'РС-3'!G109)</f>
        <v>32.764333880805069</v>
      </c>
    </row>
    <row r="129" spans="1:7">
      <c r="A129" s="259" t="s">
        <v>544</v>
      </c>
      <c r="B129" s="260" t="s">
        <v>600</v>
      </c>
      <c r="C129" s="184">
        <f>100*'РС-3'!D53/('РС-3'!D91+'РС-3'!D110)</f>
        <v>60.163812871791372</v>
      </c>
      <c r="D129" s="184">
        <f>100*'РС-3'!E53/('РС-3'!E91+'РС-3'!E110)</f>
        <v>58.595269677404133</v>
      </c>
      <c r="E129" s="184">
        <f>100*'РС-3'!F53/('РС-3'!F91+'РС-3'!F110)</f>
        <v>54.751304178420426</v>
      </c>
      <c r="F129" s="184">
        <f>100*'РС-3'!G53/('РС-3'!G91+'РС-3'!G110)</f>
        <v>52.883483480392172</v>
      </c>
    </row>
    <row r="130" spans="1:7" ht="39.6">
      <c r="A130" s="259" t="s">
        <v>545</v>
      </c>
      <c r="B130" s="260" t="s">
        <v>601</v>
      </c>
      <c r="C130" s="184">
        <f>100*'РС-3'!D54/('РС-3'!D92+'РС-3'!D111)</f>
        <v>28.795755606133518</v>
      </c>
      <c r="D130" s="184">
        <f>100*'РС-3'!E54/('РС-3'!E92+'РС-3'!E111)</f>
        <v>24.134327978170603</v>
      </c>
      <c r="E130" s="184">
        <f>100*'РС-3'!F54/('РС-3'!F92+'РС-3'!F111)</f>
        <v>23.339394169489456</v>
      </c>
      <c r="F130" s="184">
        <f>100*'РС-3'!G54/('РС-3'!G92+'РС-3'!G111)</f>
        <v>20.320904133055329</v>
      </c>
    </row>
    <row r="131" spans="1:7">
      <c r="A131" s="259" t="s">
        <v>582</v>
      </c>
      <c r="B131" s="260" t="s">
        <v>602</v>
      </c>
      <c r="C131" s="184">
        <f>100*'РС-3'!D55/('РС-3'!D93+'РС-3'!D112)</f>
        <v>89.979513582360113</v>
      </c>
      <c r="D131" s="184">
        <f>100*'РС-3'!E55/('РС-3'!E93+'РС-3'!E112)</f>
        <v>94.603591384666871</v>
      </c>
      <c r="E131" s="184">
        <f>100*'РС-3'!F55/('РС-3'!F93+'РС-3'!F112)</f>
        <v>93.843950454399476</v>
      </c>
      <c r="F131" s="184">
        <f>100*'РС-3'!G55/('РС-3'!G93+'РС-3'!G112)</f>
        <v>94.889886891561105</v>
      </c>
    </row>
    <row r="132" spans="1:7" ht="26.4">
      <c r="A132" s="259" t="s">
        <v>232</v>
      </c>
      <c r="B132" s="260" t="s">
        <v>603</v>
      </c>
      <c r="C132" s="184">
        <f>100*'РС-3'!D56/('РС-3'!D94+'РС-3'!D113)</f>
        <v>61.211104155073272</v>
      </c>
      <c r="D132" s="184">
        <f>100*'РС-3'!E56/('РС-3'!E94+'РС-3'!E113)</f>
        <v>51.254730140420875</v>
      </c>
      <c r="E132" s="184">
        <f>100*'РС-3'!F56/('РС-3'!F94+'РС-3'!F113)</f>
        <v>53.174402208680846</v>
      </c>
      <c r="F132" s="184">
        <f>100*'РС-3'!G56/('РС-3'!G94+'РС-3'!G113)</f>
        <v>43.923587255238751</v>
      </c>
    </row>
    <row r="133" spans="1:7">
      <c r="A133" s="259" t="s">
        <v>586</v>
      </c>
      <c r="B133" s="260"/>
      <c r="C133" s="184">
        <f>100*'РС-3'!D57/('РС-3'!D95+'РС-3'!D114)</f>
        <v>52.964353262862247</v>
      </c>
      <c r="D133" s="184">
        <f>100*'РС-3'!E57/('РС-3'!E95+'РС-3'!E114)</f>
        <v>52.398588763628098</v>
      </c>
      <c r="E133" s="184">
        <f>100*'РС-3'!F57/('РС-3'!F95+'РС-3'!F114)</f>
        <v>52.535041064302973</v>
      </c>
      <c r="F133" s="184">
        <f>100*'РС-3'!G57/('РС-3'!G95+'РС-3'!G114)</f>
        <v>53.25608337013292</v>
      </c>
    </row>
    <row r="134" spans="1:7">
      <c r="A134" s="259" t="s">
        <v>233</v>
      </c>
      <c r="B134" s="260"/>
      <c r="C134" s="184">
        <f>100*'РС-3'!D58/('РС-3'!D96+'РС-3'!D115)</f>
        <v>52.963665304802788</v>
      </c>
      <c r="D134" s="184">
        <f>100*'РС-3'!E58/('РС-3'!E96+'РС-3'!E115)</f>
        <v>52.398588763628098</v>
      </c>
      <c r="E134" s="184">
        <f>100*'РС-3'!F58/('РС-3'!F96+'РС-3'!F115)</f>
        <v>52.535041064302973</v>
      </c>
      <c r="F134" s="184">
        <f>100*'РС-3'!G58/('РС-3'!G96+'РС-3'!G115)</f>
        <v>53.25608337013292</v>
      </c>
    </row>
    <row r="135" spans="1:7">
      <c r="A135" s="259" t="s">
        <v>534</v>
      </c>
      <c r="B135" s="260"/>
      <c r="C135" s="184">
        <f>100*'РС-3'!D59/('РС-3'!D97+'РС-3'!D116)</f>
        <v>52.963665304802788</v>
      </c>
      <c r="D135" s="184">
        <f>100*'РС-3'!E59/('РС-3'!E97+'РС-3'!E116)</f>
        <v>52.398588763628098</v>
      </c>
      <c r="E135" s="184">
        <f>100*'РС-3'!F59/('РС-3'!F97+'РС-3'!F116)</f>
        <v>52.535041064302973</v>
      </c>
      <c r="F135" s="184">
        <f>100*'РС-3'!G59/('РС-3'!G97+'РС-3'!G116)</f>
        <v>53.25608337013292</v>
      </c>
    </row>
    <row r="138" spans="1:7">
      <c r="A138" s="263" t="s">
        <v>449</v>
      </c>
    </row>
    <row r="139" spans="1:7">
      <c r="A139" s="263" t="s">
        <v>450</v>
      </c>
    </row>
    <row r="140" spans="1:7" ht="21">
      <c r="A140" s="887"/>
      <c r="B140" s="889" t="s">
        <v>531</v>
      </c>
      <c r="C140" s="186" t="str">
        <f>C120</f>
        <v>2 квартал 2008 года</v>
      </c>
      <c r="D140" s="186" t="str">
        <f>D120</f>
        <v>3 квартал 2008 года</v>
      </c>
      <c r="E140" s="186" t="str">
        <f>E120</f>
        <v>4 квартал 2008 года</v>
      </c>
      <c r="F140" s="186" t="str">
        <f>F120</f>
        <v>1 квартал 2009 года</v>
      </c>
    </row>
    <row r="141" spans="1:7">
      <c r="A141" s="888"/>
      <c r="B141" s="890"/>
      <c r="C141" s="187" t="s">
        <v>535</v>
      </c>
      <c r="D141" s="187" t="s">
        <v>535</v>
      </c>
      <c r="E141" s="187" t="s">
        <v>535</v>
      </c>
      <c r="F141" s="187" t="s">
        <v>535</v>
      </c>
    </row>
    <row r="142" spans="1:7" ht="26.4">
      <c r="A142" s="259" t="s">
        <v>540</v>
      </c>
      <c r="B142" s="260" t="s">
        <v>593</v>
      </c>
      <c r="C142" s="184">
        <f>'РС-3'!D103/'РС-3'!D65</f>
        <v>0.93001652837086546</v>
      </c>
      <c r="D142" s="184">
        <f>'РС-3'!E103/'РС-3'!E65</f>
        <v>0.9479770374958032</v>
      </c>
      <c r="E142" s="184">
        <f>'РС-3'!F103/'РС-3'!F65</f>
        <v>0.97112204076450237</v>
      </c>
      <c r="F142" s="184">
        <f>'РС-3'!G103/'РС-3'!G65</f>
        <v>0.92296969681597474</v>
      </c>
      <c r="G142" s="359">
        <f>F142-E142</f>
        <v>-4.8152343948527632E-2</v>
      </c>
    </row>
    <row r="143" spans="1:7">
      <c r="A143" s="259" t="s">
        <v>539</v>
      </c>
      <c r="B143" s="260" t="s">
        <v>594</v>
      </c>
      <c r="C143" s="184">
        <f>'РС-3'!D104/'РС-3'!D66</f>
        <v>2.0781125892925347</v>
      </c>
      <c r="D143" s="184">
        <f>'РС-3'!E104/'РС-3'!E66</f>
        <v>2.1051147675486535</v>
      </c>
      <c r="E143" s="184">
        <f>'РС-3'!F104/'РС-3'!F66</f>
        <v>2.0974592215843639</v>
      </c>
      <c r="F143" s="184">
        <f>'РС-3'!G104/'РС-3'!G66</f>
        <v>2.5550077229416157</v>
      </c>
      <c r="G143" s="360">
        <f t="shared" ref="G143:G155" si="0">F143-E143</f>
        <v>0.45754850135725178</v>
      </c>
    </row>
    <row r="144" spans="1:7">
      <c r="A144" s="259" t="s">
        <v>529</v>
      </c>
      <c r="B144" s="260" t="s">
        <v>595</v>
      </c>
      <c r="C144" s="184">
        <f>'РС-3'!D105/'РС-3'!D67</f>
        <v>2.4907169206508923</v>
      </c>
      <c r="D144" s="184">
        <f>'РС-3'!E105/'РС-3'!E67</f>
        <v>2.4937434962771716</v>
      </c>
      <c r="E144" s="184">
        <f>'РС-3'!F105/'РС-3'!F67</f>
        <v>2.6236426877264316</v>
      </c>
      <c r="F144" s="184">
        <f>'РС-3'!G105/'РС-3'!G67</f>
        <v>2.1334550379800357</v>
      </c>
      <c r="G144" s="359">
        <f t="shared" si="0"/>
        <v>-0.49018764974639595</v>
      </c>
    </row>
    <row r="145" spans="1:7" ht="26.4">
      <c r="A145" s="259" t="s">
        <v>583</v>
      </c>
      <c r="B145" s="260" t="s">
        <v>596</v>
      </c>
      <c r="C145" s="184">
        <f>'РС-3'!D106/'РС-3'!D68</f>
        <v>0.84162882065240041</v>
      </c>
      <c r="D145" s="184">
        <f>'РС-3'!E106/'РС-3'!E68</f>
        <v>1.4831027336665368</v>
      </c>
      <c r="E145" s="184">
        <f>'РС-3'!F106/'РС-3'!F68</f>
        <v>0.82708426727193751</v>
      </c>
      <c r="F145" s="184">
        <f>'РС-3'!G106/'РС-3'!G68</f>
        <v>1.1673391736585419</v>
      </c>
      <c r="G145" s="359">
        <f t="shared" si="0"/>
        <v>0.34025490638660438</v>
      </c>
    </row>
    <row r="146" spans="1:7">
      <c r="A146" s="259" t="s">
        <v>541</v>
      </c>
      <c r="B146" s="260" t="s">
        <v>597</v>
      </c>
      <c r="C146" s="184">
        <f>'РС-3'!D107/'РС-3'!D69</f>
        <v>0.99878466982472924</v>
      </c>
      <c r="D146" s="184">
        <f>'РС-3'!E107/'РС-3'!E69</f>
        <v>1.2146106091818021</v>
      </c>
      <c r="E146" s="184">
        <f>'РС-3'!F107/'РС-3'!F69</f>
        <v>1.0603237859175589</v>
      </c>
      <c r="F146" s="184">
        <f>'РС-3'!G107/'РС-3'!G69</f>
        <v>0.98466518357266741</v>
      </c>
      <c r="G146" s="359">
        <f t="shared" si="0"/>
        <v>-7.5658602344891523E-2</v>
      </c>
    </row>
    <row r="147" spans="1:7" ht="26.4">
      <c r="A147" s="259" t="s">
        <v>542</v>
      </c>
      <c r="B147" s="260" t="s">
        <v>598</v>
      </c>
      <c r="C147" s="184">
        <f>'РС-3'!D108/'РС-3'!D70</f>
        <v>1.3852063589264418</v>
      </c>
      <c r="D147" s="184">
        <f>'РС-3'!E108/'РС-3'!E70</f>
        <v>1.3575457654694048</v>
      </c>
      <c r="E147" s="184">
        <f>'РС-3'!F108/'РС-3'!F70</f>
        <v>1.2779726040665902</v>
      </c>
      <c r="F147" s="184">
        <f>'РС-3'!G108/'РС-3'!G70</f>
        <v>1.2054044999947249</v>
      </c>
      <c r="G147" s="360">
        <f t="shared" si="0"/>
        <v>-7.2568104071865314E-2</v>
      </c>
    </row>
    <row r="148" spans="1:7">
      <c r="A148" s="259" t="s">
        <v>543</v>
      </c>
      <c r="B148" s="260" t="s">
        <v>599</v>
      </c>
      <c r="C148" s="184">
        <f>'РС-3'!D109/'РС-3'!D71</f>
        <v>1.2083255277324636</v>
      </c>
      <c r="D148" s="184">
        <f>'РС-3'!E109/'РС-3'!E71</f>
        <v>1.257910444342933</v>
      </c>
      <c r="E148" s="184">
        <f>'РС-3'!F109/'РС-3'!F71</f>
        <v>1.2858988471781327</v>
      </c>
      <c r="F148" s="184">
        <f>'РС-3'!G109/'РС-3'!G71</f>
        <v>1.780028517198442</v>
      </c>
      <c r="G148" s="360">
        <f t="shared" si="0"/>
        <v>0.49412967002030928</v>
      </c>
    </row>
    <row r="149" spans="1:7">
      <c r="A149" s="259" t="s">
        <v>544</v>
      </c>
      <c r="B149" s="260" t="s">
        <v>600</v>
      </c>
      <c r="C149" s="184">
        <f>'РС-3'!D110/'РС-3'!D72</f>
        <v>1.0654559478993166</v>
      </c>
      <c r="D149" s="184">
        <f>'РС-3'!E110/'РС-3'!E72</f>
        <v>1.0846677684287609</v>
      </c>
      <c r="E149" s="184">
        <f>'РС-3'!F110/'РС-3'!F72</f>
        <v>1.0611053423295476</v>
      </c>
      <c r="F149" s="184">
        <f>'РС-3'!G110/'РС-3'!G72</f>
        <v>1.0339675493596061</v>
      </c>
      <c r="G149" s="360">
        <f t="shared" si="0"/>
        <v>-2.7137792969941454E-2</v>
      </c>
    </row>
    <row r="150" spans="1:7" ht="39.6">
      <c r="A150" s="259" t="s">
        <v>545</v>
      </c>
      <c r="B150" s="260" t="s">
        <v>601</v>
      </c>
      <c r="C150" s="184">
        <f>'РС-3'!D111/'РС-3'!D73</f>
        <v>1.2403431154443032</v>
      </c>
      <c r="D150" s="184">
        <f>'РС-3'!E111/'РС-3'!E73</f>
        <v>1.3452515171552217</v>
      </c>
      <c r="E150" s="184">
        <f>'РС-3'!F111/'РС-3'!F73</f>
        <v>1.245496227132741</v>
      </c>
      <c r="F150" s="184">
        <f>'РС-3'!G111/'РС-3'!G73</f>
        <v>1.1115660775119311</v>
      </c>
      <c r="G150" s="359">
        <f t="shared" si="0"/>
        <v>-0.13393014962080985</v>
      </c>
    </row>
    <row r="151" spans="1:7">
      <c r="A151" s="259" t="s">
        <v>582</v>
      </c>
      <c r="B151" s="260" t="s">
        <v>602</v>
      </c>
      <c r="C151" s="184">
        <f>'РС-3'!D112/'РС-3'!D74</f>
        <v>4.7120447896701299</v>
      </c>
      <c r="D151" s="184">
        <f>'РС-3'!E112/'РС-3'!E74</f>
        <v>6.8480069169076652</v>
      </c>
      <c r="E151" s="184">
        <f>'РС-3'!F112/'РС-3'!F74</f>
        <v>8.0893093821381239</v>
      </c>
      <c r="F151" s="184">
        <f>'РС-3'!G112/'РС-3'!G74</f>
        <v>10.874966033927254</v>
      </c>
      <c r="G151" s="359">
        <f t="shared" si="0"/>
        <v>2.7856566517891306</v>
      </c>
    </row>
    <row r="152" spans="1:7" ht="26.4">
      <c r="A152" s="259" t="s">
        <v>232</v>
      </c>
      <c r="B152" s="260" t="s">
        <v>603</v>
      </c>
      <c r="C152" s="184">
        <f>'РС-3'!D113/'РС-3'!D75</f>
        <v>1.5691013747624902</v>
      </c>
      <c r="D152" s="184">
        <f>'РС-3'!E113/'РС-3'!E75</f>
        <v>2.1835897435897436</v>
      </c>
      <c r="E152" s="184">
        <f>'РС-3'!F113/'РС-3'!F75</f>
        <v>2.0934861485806211</v>
      </c>
      <c r="F152" s="184">
        <f>'РС-3'!G113/'РС-3'!G75</f>
        <v>1.4255624387127275</v>
      </c>
      <c r="G152" s="359">
        <f t="shared" si="0"/>
        <v>-0.66792370986789362</v>
      </c>
    </row>
    <row r="153" spans="1:7">
      <c r="A153" s="259" t="s">
        <v>586</v>
      </c>
      <c r="B153" s="260"/>
      <c r="C153" s="184">
        <f>'РС-3'!D114/'РС-3'!D76</f>
        <v>1.646714459566186</v>
      </c>
      <c r="D153" s="184">
        <f>'РС-3'!E114/'РС-3'!E76</f>
        <v>1.7217744771537622</v>
      </c>
      <c r="E153" s="184">
        <f>'РС-3'!F114/'РС-3'!F76</f>
        <v>1.6219632467760159</v>
      </c>
      <c r="F153" s="184">
        <f>'РС-3'!G114/'РС-3'!G76</f>
        <v>1.6232151572972275</v>
      </c>
      <c r="G153" s="359">
        <f t="shared" si="0"/>
        <v>1.2519105212116521E-3</v>
      </c>
    </row>
    <row r="154" spans="1:7">
      <c r="A154" s="259" t="s">
        <v>233</v>
      </c>
      <c r="B154" s="260"/>
      <c r="C154" s="184">
        <f>'РС-3'!D115/'РС-3'!D77</f>
        <v>1.6466814463326256</v>
      </c>
      <c r="D154" s="184">
        <f>'РС-3'!E115/'РС-3'!E77</f>
        <v>1.7217744771537622</v>
      </c>
      <c r="E154" s="184">
        <f>'РС-3'!F115/'РС-3'!F77</f>
        <v>1.6219632467760159</v>
      </c>
      <c r="F154" s="184">
        <f>'РС-3'!G115/'РС-3'!G77</f>
        <v>1.6232151572972275</v>
      </c>
      <c r="G154" s="359">
        <f t="shared" si="0"/>
        <v>1.2519105212116521E-3</v>
      </c>
    </row>
    <row r="155" spans="1:7">
      <c r="A155" s="259" t="s">
        <v>534</v>
      </c>
      <c r="B155" s="260"/>
      <c r="C155" s="184">
        <f>'РС-3'!D116/'РС-3'!D78</f>
        <v>1.6466814463326256</v>
      </c>
      <c r="D155" s="184">
        <f>'РС-3'!E116/'РС-3'!E78</f>
        <v>1.7217744771537622</v>
      </c>
      <c r="E155" s="184">
        <f>'РС-3'!F116/'РС-3'!F78</f>
        <v>1.6219632467760159</v>
      </c>
      <c r="F155" s="184">
        <f>'РС-3'!G116/'РС-3'!G78</f>
        <v>1.6232151572972275</v>
      </c>
      <c r="G155" s="359">
        <f t="shared" si="0"/>
        <v>1.2519105212116521E-3</v>
      </c>
    </row>
    <row r="158" spans="1:7">
      <c r="A158" s="263" t="s">
        <v>451</v>
      </c>
    </row>
    <row r="159" spans="1:7">
      <c r="A159" s="263" t="s">
        <v>452</v>
      </c>
    </row>
    <row r="160" spans="1:7" ht="21">
      <c r="A160" s="887"/>
      <c r="B160" s="889" t="s">
        <v>531</v>
      </c>
      <c r="C160" s="186" t="str">
        <f>C140</f>
        <v>2 квартал 2008 года</v>
      </c>
      <c r="D160" s="186" t="str">
        <f>D140</f>
        <v>3 квартал 2008 года</v>
      </c>
      <c r="E160" s="186" t="str">
        <f>E140</f>
        <v>4 квартал 2008 года</v>
      </c>
      <c r="F160" s="186" t="str">
        <f>F140</f>
        <v>1 квартал 2009 года</v>
      </c>
    </row>
    <row r="161" spans="1:7">
      <c r="A161" s="888"/>
      <c r="B161" s="890"/>
      <c r="C161" s="187" t="s">
        <v>535</v>
      </c>
      <c r="D161" s="187" t="s">
        <v>535</v>
      </c>
      <c r="E161" s="187" t="s">
        <v>535</v>
      </c>
      <c r="F161" s="187" t="s">
        <v>535</v>
      </c>
    </row>
    <row r="162" spans="1:7" ht="26.4">
      <c r="A162" s="259" t="s">
        <v>540</v>
      </c>
      <c r="B162" s="260" t="s">
        <v>593</v>
      </c>
      <c r="C162" s="184">
        <f>('РС-3'!D84+'РС-3'!D103)/('РС-3'!D122+'РС-3'!D65)</f>
        <v>1.142376615375932</v>
      </c>
      <c r="D162" s="184">
        <f>('РС-3'!E84+'РС-3'!E103)/('РС-3'!E122+'РС-3'!E65)</f>
        <v>1.1103996882185707</v>
      </c>
      <c r="E162" s="184">
        <f>('РС-3'!F84+'РС-3'!F103)/('РС-3'!F122+'РС-3'!F65)</f>
        <v>1.1005842697536627</v>
      </c>
      <c r="F162" s="184">
        <f>('РС-3'!G84+'РС-3'!G103)/('РС-3'!G122+'РС-3'!G65)</f>
        <v>1.1167170763352843</v>
      </c>
      <c r="G162" s="359">
        <f>F162-E162</f>
        <v>1.6132806581621528E-2</v>
      </c>
    </row>
    <row r="163" spans="1:7">
      <c r="A163" s="259" t="s">
        <v>539</v>
      </c>
      <c r="B163" s="260" t="s">
        <v>594</v>
      </c>
      <c r="C163" s="184">
        <f>('РС-3'!D85+'РС-3'!D104)/('РС-3'!D123+'РС-3'!D66)</f>
        <v>2.2565452619160209</v>
      </c>
      <c r="D163" s="184">
        <f>('РС-3'!E85+'РС-3'!E104)/('РС-3'!E123+'РС-3'!E66)</f>
        <v>2.2694871853987011</v>
      </c>
      <c r="E163" s="184">
        <f>('РС-3'!F85+'РС-3'!F104)/('РС-3'!F123+'РС-3'!F66)</f>
        <v>2.4191765101908178</v>
      </c>
      <c r="F163" s="184">
        <f>('РС-3'!G85+'РС-3'!G104)/('РС-3'!G123+'РС-3'!G66)</f>
        <v>2.5523648706021467</v>
      </c>
      <c r="G163" s="359">
        <f t="shared" ref="G163:G175" si="1">F163-E163</f>
        <v>0.13318836041132887</v>
      </c>
    </row>
    <row r="164" spans="1:7">
      <c r="A164" s="259" t="s">
        <v>529</v>
      </c>
      <c r="B164" s="260" t="s">
        <v>595</v>
      </c>
      <c r="C164" s="184">
        <f>('РС-3'!D86+'РС-3'!D105)/('РС-3'!D124+'РС-3'!D67)</f>
        <v>2.8491217872988583</v>
      </c>
      <c r="D164" s="184">
        <f>('РС-3'!E86+'РС-3'!E105)/('РС-3'!E124+'РС-3'!E67)</f>
        <v>2.8619557893548588</v>
      </c>
      <c r="E164" s="184">
        <f>('РС-3'!F86+'РС-3'!F105)/('РС-3'!F124+'РС-3'!F67)</f>
        <v>2.87884126166878</v>
      </c>
      <c r="F164" s="184">
        <f>('РС-3'!G86+'РС-3'!G105)/('РС-3'!G124+'РС-3'!G67)</f>
        <v>2.8323301316102709</v>
      </c>
      <c r="G164" s="359">
        <f t="shared" si="1"/>
        <v>-4.6511130058509043E-2</v>
      </c>
    </row>
    <row r="165" spans="1:7" ht="26.4">
      <c r="A165" s="259" t="s">
        <v>583</v>
      </c>
      <c r="B165" s="260" t="s">
        <v>596</v>
      </c>
      <c r="C165" s="184">
        <f>('РС-3'!D87+'РС-3'!D106)/('РС-3'!D125+'РС-3'!D68)</f>
        <v>2.1585132414310975</v>
      </c>
      <c r="D165" s="184">
        <f>('РС-3'!E87+'РС-3'!E106)/('РС-3'!E125+'РС-3'!E68)</f>
        <v>2.1529420871239489</v>
      </c>
      <c r="E165" s="184">
        <f>('РС-3'!F87+'РС-3'!F106)/('РС-3'!F125+'РС-3'!F68)</f>
        <v>2.1470387511737079</v>
      </c>
      <c r="F165" s="184">
        <f>('РС-3'!G87+'РС-3'!G106)/('РС-3'!G125+'РС-3'!G68)</f>
        <v>2.4082064540970833</v>
      </c>
      <c r="G165" s="359">
        <f t="shared" si="1"/>
        <v>0.26116770292337543</v>
      </c>
    </row>
    <row r="166" spans="1:7">
      <c r="A166" s="259" t="s">
        <v>541</v>
      </c>
      <c r="B166" s="260" t="s">
        <v>597</v>
      </c>
      <c r="C166" s="184">
        <f>('РС-3'!D88+'РС-3'!D107)/('РС-3'!D126+'РС-3'!D69)</f>
        <v>1.0217192164773858</v>
      </c>
      <c r="D166" s="184">
        <f>('РС-3'!E88+'РС-3'!E107)/('РС-3'!E126+'РС-3'!E69)</f>
        <v>1.1170132269442352</v>
      </c>
      <c r="E166" s="184">
        <f>('РС-3'!F88+'РС-3'!F107)/('РС-3'!F126+'РС-3'!F69)</f>
        <v>1.0196038385393655</v>
      </c>
      <c r="F166" s="184">
        <f>('РС-3'!G88+'РС-3'!G107)/('РС-3'!G126+'РС-3'!G69)</f>
        <v>1.0158957535523665</v>
      </c>
      <c r="G166" s="359">
        <f t="shared" si="1"/>
        <v>-3.7080849869990384E-3</v>
      </c>
    </row>
    <row r="167" spans="1:7" ht="26.4">
      <c r="A167" s="259" t="s">
        <v>542</v>
      </c>
      <c r="B167" s="260" t="s">
        <v>598</v>
      </c>
      <c r="C167" s="184">
        <f>('РС-3'!D89+'РС-3'!D108)/('РС-3'!D127+'РС-3'!D70)</f>
        <v>1.2574692915070158</v>
      </c>
      <c r="D167" s="184">
        <f>('РС-3'!E89+'РС-3'!E108)/('РС-3'!E127+'РС-3'!E70)</f>
        <v>1.2511277455108862</v>
      </c>
      <c r="E167" s="184">
        <f>('РС-3'!F89+'РС-3'!F108)/('РС-3'!F127+'РС-3'!F70)</f>
        <v>1.2333433104955012</v>
      </c>
      <c r="F167" s="184">
        <f>('РС-3'!G89+'РС-3'!G108)/('РС-3'!G127+'РС-3'!G70)</f>
        <v>1.1781996431147306</v>
      </c>
      <c r="G167" s="359">
        <f t="shared" si="1"/>
        <v>-5.5143667380770589E-2</v>
      </c>
    </row>
    <row r="168" spans="1:7">
      <c r="A168" s="259" t="s">
        <v>543</v>
      </c>
      <c r="B168" s="260" t="s">
        <v>599</v>
      </c>
      <c r="C168" s="184">
        <f>('РС-3'!D90+'РС-3'!D109)/('РС-3'!D128+'РС-3'!D71)</f>
        <v>1.2369945968919611</v>
      </c>
      <c r="D168" s="184">
        <f>('РС-3'!E90+'РС-3'!E109)/('РС-3'!E128+'РС-3'!E71)</f>
        <v>1.227799012790334</v>
      </c>
      <c r="E168" s="184">
        <f>('РС-3'!F90+'РС-3'!F109)/('РС-3'!F128+'РС-3'!F71)</f>
        <v>1.2536664744578376</v>
      </c>
      <c r="F168" s="184">
        <f>('РС-3'!G90+'РС-3'!G109)/('РС-3'!G128+'РС-3'!G71)</f>
        <v>1.4873058567267066</v>
      </c>
      <c r="G168" s="359">
        <f t="shared" si="1"/>
        <v>0.23363938226886893</v>
      </c>
    </row>
    <row r="169" spans="1:7">
      <c r="A169" s="259" t="s">
        <v>544</v>
      </c>
      <c r="B169" s="260" t="s">
        <v>600</v>
      </c>
      <c r="C169" s="184">
        <f>('РС-3'!D91+'РС-3'!D110)/('РС-3'!D129+'РС-3'!D72)</f>
        <v>2.5102804060579484</v>
      </c>
      <c r="D169" s="184">
        <f>('РС-3'!E91+'РС-3'!E110)/('РС-3'!E129+'РС-3'!E72)</f>
        <v>2.4151829808061045</v>
      </c>
      <c r="E169" s="184">
        <f>('РС-3'!F91+'РС-3'!F110)/('РС-3'!F129+'РС-3'!F72)</f>
        <v>2.2100084474105213</v>
      </c>
      <c r="F169" s="184">
        <f>('РС-3'!G91+'РС-3'!G110)/('РС-3'!G129+'РС-3'!G72)</f>
        <v>2.1223979909122606</v>
      </c>
      <c r="G169" s="359">
        <f t="shared" si="1"/>
        <v>-8.7610456498260714E-2</v>
      </c>
    </row>
    <row r="170" spans="1:7" ht="39.6">
      <c r="A170" s="259" t="s">
        <v>545</v>
      </c>
      <c r="B170" s="260" t="s">
        <v>601</v>
      </c>
      <c r="C170" s="184">
        <f>('РС-3'!D92+'РС-3'!D111)/('РС-3'!D130+'РС-3'!D73)</f>
        <v>1.40441066191012</v>
      </c>
      <c r="D170" s="184">
        <f>('РС-3'!E92+'РС-3'!E111)/('РС-3'!E130+'РС-3'!E73)</f>
        <v>1.3181192143295883</v>
      </c>
      <c r="E170" s="184">
        <f>('РС-3'!F92+'РС-3'!F111)/('РС-3'!F130+'РС-3'!F73)</f>
        <v>1.3044509486540019</v>
      </c>
      <c r="F170" s="184">
        <f>('РС-3'!G92+'РС-3'!G111)/('РС-3'!G130+'РС-3'!G73)</f>
        <v>1.255034321260234</v>
      </c>
      <c r="G170" s="359">
        <f t="shared" si="1"/>
        <v>-4.9416627393767953E-2</v>
      </c>
    </row>
    <row r="171" spans="1:7">
      <c r="A171" s="259" t="s">
        <v>582</v>
      </c>
      <c r="B171" s="260" t="s">
        <v>602</v>
      </c>
      <c r="C171" s="184">
        <f>('РС-3'!D93+'РС-3'!D112)/('РС-3'!D131+'РС-3'!D74)</f>
        <v>9.9795554658865466</v>
      </c>
      <c r="D171" s="184">
        <f>('РС-3'!E93+'РС-3'!E112)/('РС-3'!E131+'РС-3'!E74)</f>
        <v>18.530842849050416</v>
      </c>
      <c r="E171" s="184">
        <f>('РС-3'!F93+'РС-3'!F112)/('РС-3'!F131+'РС-3'!F74)</f>
        <v>16.244183751163249</v>
      </c>
      <c r="F171" s="184">
        <f>('РС-3'!G93+'РС-3'!G112)/('РС-3'!G131+'РС-3'!G74)</f>
        <v>19.569038469003534</v>
      </c>
      <c r="G171" s="359">
        <f t="shared" si="1"/>
        <v>3.3248547178402852</v>
      </c>
    </row>
    <row r="172" spans="1:7" ht="26.4">
      <c r="A172" s="259" t="s">
        <v>232</v>
      </c>
      <c r="B172" s="260" t="s">
        <v>603</v>
      </c>
      <c r="C172" s="184">
        <f>('РС-3'!D94+'РС-3'!D113)/('РС-3'!D132+'РС-3'!D75)</f>
        <v>2.5780574007516943</v>
      </c>
      <c r="D172" s="184">
        <f>('РС-3'!E94+'РС-3'!E113)/('РС-3'!E132+'РС-3'!E75)</f>
        <v>2.0514811034603104</v>
      </c>
      <c r="E172" s="184">
        <f>('РС-3'!F94+'РС-3'!F113)/('РС-3'!F132+'РС-3'!F75)</f>
        <v>2.1355840548081306</v>
      </c>
      <c r="F172" s="184">
        <f>('РС-3'!G94+'РС-3'!G113)/('РС-3'!G132+'РС-3'!G75)</f>
        <v>1.7832809751073486</v>
      </c>
      <c r="G172" s="359">
        <f t="shared" si="1"/>
        <v>-0.35230307970078201</v>
      </c>
    </row>
    <row r="173" spans="1:7">
      <c r="A173" s="259" t="s">
        <v>586</v>
      </c>
      <c r="B173" s="260"/>
      <c r="C173" s="184">
        <f>('РС-3'!D95+'РС-3'!D114)/('РС-3'!D133+'РС-3'!D76)</f>
        <v>2.1260470927264485</v>
      </c>
      <c r="D173" s="184">
        <f>('РС-3'!E95+'РС-3'!E114)/('РС-3'!E133+'РС-3'!E76)</f>
        <v>2.1007780526387148</v>
      </c>
      <c r="E173" s="184">
        <f>('РС-3'!F95+'РС-3'!F114)/('РС-3'!F133+'РС-3'!F76)</f>
        <v>2.1068173710133333</v>
      </c>
      <c r="F173" s="184">
        <f>('РС-3'!G95+'РС-3'!G114)/('РС-3'!G133+'РС-3'!G76)</f>
        <v>2.1393158128325278</v>
      </c>
      <c r="G173" s="359">
        <f t="shared" si="1"/>
        <v>3.2498441819194479E-2</v>
      </c>
    </row>
    <row r="174" spans="1:7">
      <c r="A174" s="259" t="s">
        <v>233</v>
      </c>
      <c r="B174" s="260"/>
      <c r="C174" s="184">
        <f>('РС-3'!D96+'РС-3'!D115)/('РС-3'!D134+'РС-3'!D77)</f>
        <v>2.126015996952475</v>
      </c>
      <c r="D174" s="184">
        <f>('РС-3'!E96+'РС-3'!E115)/('РС-3'!E134+'РС-3'!E77)</f>
        <v>2.1007780526387148</v>
      </c>
      <c r="E174" s="184">
        <f>('РС-3'!F96+'РС-3'!F115)/('РС-3'!F134+'РС-3'!F77)</f>
        <v>2.1068173710133333</v>
      </c>
      <c r="F174" s="184">
        <f>('РС-3'!G96+'РС-3'!G115)/('РС-3'!G134+'РС-3'!G77)</f>
        <v>2.1393158128325278</v>
      </c>
      <c r="G174" s="359">
        <f t="shared" si="1"/>
        <v>3.2498441819194479E-2</v>
      </c>
    </row>
    <row r="175" spans="1:7">
      <c r="A175" s="259" t="s">
        <v>534</v>
      </c>
      <c r="B175" s="260"/>
      <c r="C175" s="184">
        <f>('РС-3'!D97+'РС-3'!D116)/('РС-3'!D135+'РС-3'!D78)</f>
        <v>2.126015996952475</v>
      </c>
      <c r="D175" s="184">
        <f>('РС-3'!E97+'РС-3'!E116)/('РС-3'!E135+'РС-3'!E78)</f>
        <v>2.1007780526387148</v>
      </c>
      <c r="E175" s="184">
        <f>('РС-3'!F97+'РС-3'!F116)/('РС-3'!F135+'РС-3'!F78)</f>
        <v>2.1068173710133333</v>
      </c>
      <c r="F175" s="184">
        <f>('РС-3'!G97+'РС-3'!G116)/('РС-3'!G135+'РС-3'!G78)</f>
        <v>2.1393158128325278</v>
      </c>
      <c r="G175" s="359">
        <f t="shared" si="1"/>
        <v>3.2498441819194479E-2</v>
      </c>
    </row>
    <row r="178" spans="1:6">
      <c r="A178" s="263" t="s">
        <v>453</v>
      </c>
    </row>
    <row r="179" spans="1:6">
      <c r="A179" s="263" t="s">
        <v>454</v>
      </c>
    </row>
    <row r="180" spans="1:6" ht="21">
      <c r="A180" s="887"/>
      <c r="B180" s="889" t="s">
        <v>531</v>
      </c>
      <c r="C180" s="186" t="str">
        <f>C160</f>
        <v>2 квартал 2008 года</v>
      </c>
      <c r="D180" s="186" t="str">
        <f>D160</f>
        <v>3 квартал 2008 года</v>
      </c>
      <c r="E180" s="186" t="str">
        <f>E160</f>
        <v>4 квартал 2008 года</v>
      </c>
      <c r="F180" s="186" t="str">
        <f>F160</f>
        <v>1 квартал 2009 года</v>
      </c>
    </row>
    <row r="181" spans="1:6">
      <c r="A181" s="888"/>
      <c r="B181" s="890"/>
      <c r="C181" s="187" t="s">
        <v>535</v>
      </c>
      <c r="D181" s="187" t="s">
        <v>535</v>
      </c>
      <c r="E181" s="187" t="s">
        <v>535</v>
      </c>
      <c r="F181" s="187" t="s">
        <v>535</v>
      </c>
    </row>
    <row r="182" spans="1:6" ht="26.4">
      <c r="A182" s="259" t="s">
        <v>540</v>
      </c>
      <c r="B182" s="260" t="s">
        <v>593</v>
      </c>
      <c r="C182" s="184">
        <f>'РС-3'!D46/('РС-3'!D65+'РС-3'!D122)</f>
        <v>0.14237661537593205</v>
      </c>
      <c r="D182" s="184">
        <f>'РС-3'!E46/('РС-3'!E65+'РС-3'!E122)</f>
        <v>0.11039968821857077</v>
      </c>
      <c r="E182" s="184">
        <f>'РС-3'!F46/('РС-3'!F65+'РС-3'!F122)</f>
        <v>0.1005842697536628</v>
      </c>
      <c r="F182" s="184">
        <f>'РС-3'!G46/('РС-3'!G65+'РС-3'!G122)</f>
        <v>0.11671707633528428</v>
      </c>
    </row>
    <row r="183" spans="1:6">
      <c r="A183" s="259" t="s">
        <v>539</v>
      </c>
      <c r="B183" s="260" t="s">
        <v>594</v>
      </c>
      <c r="C183" s="184">
        <f>'РС-3'!D47/('РС-3'!D66+'РС-3'!D123)</f>
        <v>1.2565452619160207</v>
      </c>
      <c r="D183" s="184">
        <f>'РС-3'!E47/('РС-3'!E66+'РС-3'!E123)</f>
        <v>1.2694871853987011</v>
      </c>
      <c r="E183" s="184">
        <f>'РС-3'!F47/('РС-3'!F66+'РС-3'!F123)</f>
        <v>1.4191765101908176</v>
      </c>
      <c r="F183" s="184">
        <f>'РС-3'!G47/('РС-3'!G66+'РС-3'!G123)</f>
        <v>1.5523648706021467</v>
      </c>
    </row>
    <row r="184" spans="1:6">
      <c r="A184" s="259" t="s">
        <v>529</v>
      </c>
      <c r="B184" s="260" t="s">
        <v>595</v>
      </c>
      <c r="C184" s="184">
        <f>'РС-3'!D48/('РС-3'!D67+'РС-3'!D124)</f>
        <v>1.8491217872988581</v>
      </c>
      <c r="D184" s="184">
        <f>'РС-3'!E48/('РС-3'!E67+'РС-3'!E124)</f>
        <v>1.8619557893548591</v>
      </c>
      <c r="E184" s="184">
        <f>'РС-3'!F48/('РС-3'!F67+'РС-3'!F124)</f>
        <v>1.87884126166878</v>
      </c>
      <c r="F184" s="184">
        <f>'РС-3'!G48/('РС-3'!G67+'РС-3'!G124)</f>
        <v>1.8323301316102709</v>
      </c>
    </row>
    <row r="185" spans="1:6" ht="26.4">
      <c r="A185" s="259" t="s">
        <v>583</v>
      </c>
      <c r="B185" s="260" t="s">
        <v>596</v>
      </c>
      <c r="C185" s="184">
        <f>'РС-3'!D49/('РС-3'!D68+'РС-3'!D125)</f>
        <v>1.1585132414310975</v>
      </c>
      <c r="D185" s="184">
        <f>'РС-3'!E49/('РС-3'!E68+'РС-3'!E125)</f>
        <v>1.1529420871239484</v>
      </c>
      <c r="E185" s="184">
        <f>'РС-3'!F49/('РС-3'!F68+'РС-3'!F125)</f>
        <v>1.1470387511737079</v>
      </c>
      <c r="F185" s="184">
        <f>'РС-3'!G49/('РС-3'!G68+'РС-3'!G125)</f>
        <v>1.4082064540970833</v>
      </c>
    </row>
    <row r="186" spans="1:6">
      <c r="A186" s="259" t="s">
        <v>541</v>
      </c>
      <c r="B186" s="260" t="s">
        <v>597</v>
      </c>
      <c r="C186" s="184">
        <f>'РС-3'!D50/('РС-3'!D69+'РС-3'!D126)</f>
        <v>2.171921647738596E-2</v>
      </c>
      <c r="D186" s="184">
        <f>'РС-3'!E50/('РС-3'!E69+'РС-3'!E126)</f>
        <v>0.1170132269442352</v>
      </c>
      <c r="E186" s="184">
        <f>'РС-3'!F50/('РС-3'!F69+'РС-3'!F126)</f>
        <v>1.9603838539365558E-2</v>
      </c>
      <c r="F186" s="184">
        <f>'РС-3'!G50/('РС-3'!G69+'РС-3'!G126)</f>
        <v>1.5895753552366641E-2</v>
      </c>
    </row>
    <row r="187" spans="1:6" ht="26.4">
      <c r="A187" s="259" t="s">
        <v>542</v>
      </c>
      <c r="B187" s="260" t="s">
        <v>598</v>
      </c>
      <c r="C187" s="184">
        <f>'РС-3'!D51/('РС-3'!D70+'РС-3'!D127)</f>
        <v>0.25746929150701592</v>
      </c>
      <c r="D187" s="184">
        <f>'РС-3'!E51/('РС-3'!E70+'РС-3'!E127)</f>
        <v>0.25112774551088624</v>
      </c>
      <c r="E187" s="184">
        <f>'РС-3'!F51/('РС-3'!F70+'РС-3'!F127)</f>
        <v>0.23334331049550114</v>
      </c>
      <c r="F187" s="184">
        <f>'РС-3'!G51/('РС-3'!G70+'РС-3'!G127)</f>
        <v>0.17819964311473055</v>
      </c>
    </row>
    <row r="188" spans="1:6">
      <c r="A188" s="259" t="s">
        <v>543</v>
      </c>
      <c r="B188" s="260" t="s">
        <v>599</v>
      </c>
      <c r="C188" s="184">
        <f>'РС-3'!D52/('РС-3'!D71+'РС-3'!D128)</f>
        <v>0.23699459689196123</v>
      </c>
      <c r="D188" s="184">
        <f>'РС-3'!E52/('РС-3'!E71+'РС-3'!E128)</f>
        <v>0.22779901279033385</v>
      </c>
      <c r="E188" s="184">
        <f>'РС-3'!F52/('РС-3'!F71+'РС-3'!F128)</f>
        <v>0.25366647445783758</v>
      </c>
      <c r="F188" s="184">
        <f>'РС-3'!G52/('РС-3'!G71+'РС-3'!G128)</f>
        <v>0.4873058567267064</v>
      </c>
    </row>
    <row r="189" spans="1:6">
      <c r="A189" s="259" t="s">
        <v>544</v>
      </c>
      <c r="B189" s="260" t="s">
        <v>600</v>
      </c>
      <c r="C189" s="184">
        <f>'РС-3'!D53/('РС-3'!D72+'РС-3'!D129)</f>
        <v>1.5102804060579489</v>
      </c>
      <c r="D189" s="184">
        <f>'РС-3'!E53/('РС-3'!E72+'РС-3'!E129)</f>
        <v>1.4151829808061047</v>
      </c>
      <c r="E189" s="184">
        <f>'РС-3'!F53/('РС-3'!F72+'РС-3'!F129)</f>
        <v>1.210008447410521</v>
      </c>
      <c r="F189" s="184">
        <f>'РС-3'!G53/('РС-3'!G72+'РС-3'!G129)</f>
        <v>1.1223979909122606</v>
      </c>
    </row>
    <row r="190" spans="1:6" ht="39.6">
      <c r="A190" s="259" t="s">
        <v>545</v>
      </c>
      <c r="B190" s="260" t="s">
        <v>601</v>
      </c>
      <c r="C190" s="184">
        <f>'РС-3'!D54/('РС-3'!D73+'РС-3'!D130)</f>
        <v>0.40441066191012021</v>
      </c>
      <c r="D190" s="184">
        <f>'РС-3'!E54/('РС-3'!E73+'РС-3'!E130)</f>
        <v>0.31811921432958834</v>
      </c>
      <c r="E190" s="184">
        <f>'РС-3'!F54/('РС-3'!F73+'РС-3'!F130)</f>
        <v>0.30445094865400202</v>
      </c>
      <c r="F190" s="184">
        <f>'РС-3'!G54/('РС-3'!G73+'РС-3'!G130)</f>
        <v>0.25503432126023379</v>
      </c>
    </row>
    <row r="191" spans="1:6">
      <c r="A191" s="259" t="s">
        <v>582</v>
      </c>
      <c r="B191" s="260" t="s">
        <v>602</v>
      </c>
      <c r="C191" s="184">
        <f>'РС-3'!D55/('РС-3'!D74+'РС-3'!D131)</f>
        <v>8.9795554658865466</v>
      </c>
      <c r="D191" s="184">
        <f>'РС-3'!E55/('РС-3'!E74+'РС-3'!E131)</f>
        <v>17.530842849050416</v>
      </c>
      <c r="E191" s="184">
        <f>'РС-3'!F55/('РС-3'!F74+'РС-3'!F131)</f>
        <v>15.24418375116325</v>
      </c>
      <c r="F191" s="184">
        <f>'РС-3'!G55/('РС-3'!G74+'РС-3'!G131)</f>
        <v>18.569038469003534</v>
      </c>
    </row>
    <row r="192" spans="1:6" ht="26.4">
      <c r="A192" s="259" t="s">
        <v>232</v>
      </c>
      <c r="B192" s="260" t="s">
        <v>603</v>
      </c>
      <c r="C192" s="184">
        <f>'РС-3'!D56/('РС-3'!D75+'РС-3'!D132)</f>
        <v>1.5780574007516943</v>
      </c>
      <c r="D192" s="184">
        <f>'РС-3'!E56/('РС-3'!E75+'РС-3'!E132)</f>
        <v>1.0514811034603107</v>
      </c>
      <c r="E192" s="184">
        <f>'РС-3'!F56/('РС-3'!F75+'РС-3'!F132)</f>
        <v>1.1355840548081306</v>
      </c>
      <c r="F192" s="184">
        <f>'РС-3'!G56/('РС-3'!G75+'РС-3'!G132)</f>
        <v>0.78328097510734873</v>
      </c>
    </row>
    <row r="193" spans="1:6">
      <c r="A193" s="259" t="s">
        <v>586</v>
      </c>
      <c r="B193" s="260"/>
      <c r="C193" s="184">
        <f>'РС-3'!D57/('РС-3'!D76+'РС-3'!D133)</f>
        <v>1.1260470927264488</v>
      </c>
      <c r="D193" s="184">
        <f>'РС-3'!E57/('РС-3'!E76+'РС-3'!E133)</f>
        <v>1.1007780526387148</v>
      </c>
      <c r="E193" s="184">
        <f>'РС-3'!F57/('РС-3'!F76+'РС-3'!F133)</f>
        <v>1.1068173710117231</v>
      </c>
      <c r="F193" s="184">
        <f>'РС-3'!G57/('РС-3'!G76+'РС-3'!G133)</f>
        <v>1.1393158128325278</v>
      </c>
    </row>
    <row r="194" spans="1:6">
      <c r="A194" s="259" t="s">
        <v>233</v>
      </c>
      <c r="B194" s="260"/>
      <c r="C194" s="184">
        <f>'РС-3'!D58/('РС-3'!D77+'РС-3'!D134)</f>
        <v>1.1260159969524752</v>
      </c>
      <c r="D194" s="184">
        <f>'РС-3'!E58/('РС-3'!E77+'РС-3'!E134)</f>
        <v>1.1007780526387148</v>
      </c>
      <c r="E194" s="184">
        <f>'РС-3'!F58/('РС-3'!F77+'РС-3'!F134)</f>
        <v>1.1068173710117231</v>
      </c>
      <c r="F194" s="184">
        <f>'РС-3'!G58/('РС-3'!G77+'РС-3'!G134)</f>
        <v>1.1393158128325278</v>
      </c>
    </row>
    <row r="195" spans="1:6">
      <c r="A195" s="259" t="s">
        <v>534</v>
      </c>
      <c r="B195" s="260"/>
      <c r="C195" s="184">
        <f>'РС-3'!D59/('РС-3'!D78+'РС-3'!D135)</f>
        <v>1.1260159969524752</v>
      </c>
      <c r="D195" s="184">
        <f>'РС-3'!E59/('РС-3'!E78+'РС-3'!E135)</f>
        <v>1.1007780526387148</v>
      </c>
      <c r="E195" s="184">
        <f>'РС-3'!F59/('РС-3'!F78+'РС-3'!F135)</f>
        <v>1.1068173710117231</v>
      </c>
      <c r="F195" s="184">
        <f>'РС-3'!G59/('РС-3'!G78+'РС-3'!G135)</f>
        <v>1.1393158128325278</v>
      </c>
    </row>
    <row r="198" spans="1:6">
      <c r="A198" s="263" t="s">
        <v>716</v>
      </c>
    </row>
    <row r="199" spans="1:6">
      <c r="A199" s="263"/>
    </row>
    <row r="200" spans="1:6" ht="21">
      <c r="A200" s="887"/>
      <c r="B200" s="889" t="s">
        <v>531</v>
      </c>
      <c r="C200" s="186" t="str">
        <f>C180</f>
        <v>2 квартал 2008 года</v>
      </c>
      <c r="D200" s="186" t="str">
        <f>D180</f>
        <v>3 квартал 2008 года</v>
      </c>
      <c r="E200" s="186" t="str">
        <f>E180</f>
        <v>4 квартал 2008 года</v>
      </c>
      <c r="F200" s="186" t="str">
        <f>F180</f>
        <v>1 квартал 2009 года</v>
      </c>
    </row>
    <row r="201" spans="1:6">
      <c r="A201" s="888"/>
      <c r="B201" s="890"/>
      <c r="C201" s="187" t="s">
        <v>535</v>
      </c>
      <c r="D201" s="187" t="s">
        <v>535</v>
      </c>
      <c r="E201" s="187" t="s">
        <v>535</v>
      </c>
      <c r="F201" s="187" t="s">
        <v>535</v>
      </c>
    </row>
    <row r="202" spans="1:6" ht="26.4">
      <c r="A202" s="259" t="s">
        <v>540</v>
      </c>
      <c r="B202" s="260" t="s">
        <v>593</v>
      </c>
      <c r="C202" s="184">
        <f>'РС-3'!D103/('РС-3'!D103+'РС-3'!D84)*100</f>
        <v>70.427836507517711</v>
      </c>
      <c r="D202" s="184">
        <f>'РС-3'!E103/('РС-3'!E103+'РС-3'!E84)*100</f>
        <v>73.407708452155745</v>
      </c>
      <c r="E202" s="184">
        <f>'РС-3'!F103/('РС-3'!F103+'РС-3'!F84)*100</f>
        <v>77.23563800543792</v>
      </c>
      <c r="F202" s="184">
        <f>'РС-3'!G103/('РС-3'!G103+'РС-3'!G84)*100</f>
        <v>70.605045521728243</v>
      </c>
    </row>
    <row r="203" spans="1:6">
      <c r="A203" s="259" t="s">
        <v>539</v>
      </c>
      <c r="B203" s="260" t="s">
        <v>594</v>
      </c>
      <c r="C203" s="184">
        <f>'РС-3'!D104/('РС-3'!D104+'РС-3'!D85)*100</f>
        <v>43.686499251758612</v>
      </c>
      <c r="D203" s="184">
        <f>'РС-3'!E104/('РС-3'!E104+'РС-3'!E85)*100</f>
        <v>44.047207388085226</v>
      </c>
      <c r="E203" s="184">
        <f>'РС-3'!F104/('РС-3'!F104+'РС-3'!F85)*100</f>
        <v>37.842034452263661</v>
      </c>
      <c r="F203" s="184">
        <f>'РС-3'!G104/('РС-3'!G104+'РС-3'!G85)*100</f>
        <v>35.762273726537927</v>
      </c>
    </row>
    <row r="204" spans="1:6">
      <c r="A204" s="259" t="s">
        <v>529</v>
      </c>
      <c r="B204" s="260" t="s">
        <v>595</v>
      </c>
      <c r="C204" s="184">
        <f>'РС-3'!D105/('РС-3'!D105+'РС-3'!D86)*100</f>
        <v>49.443513823229068</v>
      </c>
      <c r="D204" s="184">
        <f>'РС-3'!E105/('РС-3'!E105+'РС-3'!E86)*100</f>
        <v>50.240019288369695</v>
      </c>
      <c r="E204" s="184">
        <f>'РС-3'!F105/('РС-3'!F105+'РС-3'!F86)*100</f>
        <v>46.335193027175649</v>
      </c>
      <c r="F204" s="184">
        <f>'РС-3'!G105/('РС-3'!G105+'РС-3'!G86)*100</f>
        <v>38.993138620560806</v>
      </c>
    </row>
    <row r="205" spans="1:6" ht="26.4">
      <c r="A205" s="259" t="s">
        <v>583</v>
      </c>
      <c r="B205" s="260" t="s">
        <v>596</v>
      </c>
      <c r="C205" s="184">
        <f>'РС-3'!D106/('РС-3'!D106+'РС-3'!D87)*100</f>
        <v>19.732903122959375</v>
      </c>
      <c r="D205" s="184">
        <f>'РС-3'!E106/('РС-3'!E106+'РС-3'!E87)*100</f>
        <v>36.136083539490805</v>
      </c>
      <c r="E205" s="184">
        <f>'РС-3'!F106/('РС-3'!F106+'РС-3'!F87)*100</f>
        <v>20.277425537156919</v>
      </c>
      <c r="F205" s="184">
        <f>'РС-3'!G106/('РС-3'!G106+'РС-3'!G87)*100</f>
        <v>23.252050307587798</v>
      </c>
    </row>
    <row r="206" spans="1:6">
      <c r="A206" s="259" t="s">
        <v>541</v>
      </c>
      <c r="B206" s="260" t="s">
        <v>597</v>
      </c>
      <c r="C206" s="184">
        <f>'РС-3'!D107/('РС-3'!D107+'РС-3'!D88)*100</f>
        <v>69.700104656367785</v>
      </c>
      <c r="D206" s="184">
        <f>'РС-3'!E107/('РС-3'!E107+'РС-3'!E88)*100</f>
        <v>64.350213387245631</v>
      </c>
      <c r="E206" s="184">
        <f>'РС-3'!F107/('РС-3'!F107+'РС-3'!F88)*100</f>
        <v>73.912392705740061</v>
      </c>
      <c r="F206" s="184">
        <f>'РС-3'!G107/('РС-3'!G107+'РС-3'!G88)*100</f>
        <v>73.325220076585197</v>
      </c>
    </row>
    <row r="207" spans="1:6" ht="26.4">
      <c r="A207" s="259" t="s">
        <v>542</v>
      </c>
      <c r="B207" s="260" t="s">
        <v>598</v>
      </c>
      <c r="C207" s="184">
        <f>'РС-3'!D108/('РС-3'!D108+'РС-3'!D89)*100</f>
        <v>74.812046256940206</v>
      </c>
      <c r="D207" s="184">
        <f>'РС-3'!E108/('РС-3'!E108+'РС-3'!E89)*100</f>
        <v>73.118727249636066</v>
      </c>
      <c r="E207" s="184">
        <f>'РС-3'!F108/('РС-3'!F108+'РС-3'!F89)*100</f>
        <v>77.459868273925977</v>
      </c>
      <c r="F207" s="184">
        <f>'РС-3'!G108/('РС-3'!G108+'РС-3'!G89)*100</f>
        <v>77.483362616897665</v>
      </c>
    </row>
    <row r="208" spans="1:6">
      <c r="A208" s="259" t="s">
        <v>543</v>
      </c>
      <c r="B208" s="260" t="s">
        <v>599</v>
      </c>
      <c r="C208" s="184">
        <f>'РС-3'!D109/('РС-3'!D109+'РС-3'!D90)*100</f>
        <v>34.371082227341169</v>
      </c>
      <c r="D208" s="184">
        <f>'РС-3'!E109/('РС-3'!E109+'РС-3'!E90)*100</f>
        <v>34.342644487541293</v>
      </c>
      <c r="E208" s="184">
        <f>'РС-3'!F109/('РС-3'!F109+'РС-3'!F90)*100</f>
        <v>31.525232744017256</v>
      </c>
      <c r="F208" s="184">
        <f>'РС-3'!G109/('РС-3'!G109+'РС-3'!G90)*100</f>
        <v>30.930318591025081</v>
      </c>
    </row>
    <row r="209" spans="1:6">
      <c r="A209" s="259" t="s">
        <v>544</v>
      </c>
      <c r="B209" s="260" t="s">
        <v>600</v>
      </c>
      <c r="C209" s="184">
        <f>'РС-3'!D110/('РС-3'!D110+'РС-3'!D91)*100</f>
        <v>21.102174388638829</v>
      </c>
      <c r="D209" s="184">
        <f>'РС-3'!E110/('РС-3'!E110+'РС-3'!E91)*100</f>
        <v>21.72934166418846</v>
      </c>
      <c r="E209" s="184">
        <f>'РС-3'!F110/('РС-3'!F110+'РС-3'!F91)*100</f>
        <v>20.693985534861735</v>
      </c>
      <c r="F209" s="184">
        <f>'РС-3'!G110/('РС-3'!G110+'РС-3'!G91)*100</f>
        <v>19.064787376601934</v>
      </c>
    </row>
    <row r="210" spans="1:6" ht="39.6">
      <c r="A210" s="259" t="s">
        <v>545</v>
      </c>
      <c r="B210" s="260" t="s">
        <v>601</v>
      </c>
      <c r="C210" s="184">
        <f>'РС-3'!D111/('РС-3'!D111+'РС-3'!D92)*100</f>
        <v>37.986954890144595</v>
      </c>
      <c r="D210" s="184">
        <f>'РС-3'!E111/('РС-3'!E111+'РС-3'!E92)*100</f>
        <v>37.684272893496704</v>
      </c>
      <c r="E210" s="184">
        <f>'РС-3'!F111/('РС-3'!F111+'РС-3'!F92)*100</f>
        <v>37.059310210425267</v>
      </c>
      <c r="F210" s="184">
        <f>'РС-3'!G111/('РС-3'!G111+'РС-3'!G92)*100</f>
        <v>40.978145061068389</v>
      </c>
    </row>
    <row r="211" spans="1:6">
      <c r="A211" s="259" t="s">
        <v>582</v>
      </c>
      <c r="B211" s="260" t="s">
        <v>602</v>
      </c>
      <c r="C211" s="184">
        <f>'РС-3'!D112/('РС-3'!D112+'РС-3'!D93)*100</f>
        <v>47.216980814200319</v>
      </c>
      <c r="D211" s="184">
        <f>'РС-3'!E112/('РС-3'!E112+'РС-3'!E93)*100</f>
        <v>36.954643524261392</v>
      </c>
      <c r="E211" s="184">
        <f>'РС-3'!F112/('РС-3'!F112+'РС-3'!F93)*100</f>
        <v>49.798189346133483</v>
      </c>
      <c r="F211" s="184">
        <f>'РС-3'!G112/('РС-3'!G112+'РС-3'!G93)*100</f>
        <v>55.57230648379943</v>
      </c>
    </row>
    <row r="212" spans="1:6" ht="26.4">
      <c r="A212" s="259" t="s">
        <v>232</v>
      </c>
      <c r="B212" s="260" t="s">
        <v>603</v>
      </c>
      <c r="C212" s="184">
        <f>'РС-3'!D113/('РС-3'!D113+'РС-3'!D94)*100</f>
        <v>32.551358746058249</v>
      </c>
      <c r="D212" s="184">
        <f>'РС-3'!E113/('РС-3'!E113+'РС-3'!E94)*100</f>
        <v>39.55300596582498</v>
      </c>
      <c r="E212" s="184">
        <f>'РС-3'!F113/('РС-3'!F113+'РС-3'!F94)*100</f>
        <v>40.811364198632816</v>
      </c>
      <c r="F212" s="184">
        <f>'РС-3'!G113/('РС-3'!G113+'РС-3'!G94)*100</f>
        <v>39.234584335279969</v>
      </c>
    </row>
    <row r="213" spans="1:6">
      <c r="A213" s="259" t="s">
        <v>586</v>
      </c>
      <c r="B213" s="260"/>
      <c r="C213" s="184">
        <f>'РС-3'!D114/('РС-3'!D114+'РС-3'!D95)*100</f>
        <v>41.861565761018106</v>
      </c>
      <c r="D213" s="184">
        <f>'РС-3'!E114/('РС-3'!E114+'РС-3'!E95)*100</f>
        <v>43.110355432404582</v>
      </c>
      <c r="E213" s="184">
        <f>'РС-3'!F114/('РС-3'!F114+'РС-3'!F95)*100</f>
        <v>39.279420275176165</v>
      </c>
      <c r="F213" s="184">
        <f>'РС-3'!G114/('РС-3'!G114+'РС-3'!G95)*100</f>
        <v>36.813836792406605</v>
      </c>
    </row>
    <row r="214" spans="1:6">
      <c r="A214" s="259" t="s">
        <v>233</v>
      </c>
      <c r="B214" s="260"/>
      <c r="C214" s="184">
        <f>'РС-3'!D115/('РС-3'!D115+'РС-3'!D96)*100</f>
        <v>41.86233274124875</v>
      </c>
      <c r="D214" s="184">
        <f>'РС-3'!E115/('РС-3'!E115+'РС-3'!E96)*100</f>
        <v>43.110355432404582</v>
      </c>
      <c r="E214" s="184">
        <f>'РС-3'!F115/('РС-3'!F115+'РС-3'!F96)*100</f>
        <v>39.279420275176165</v>
      </c>
      <c r="F214" s="184">
        <f>'РС-3'!G115/('РС-3'!G115+'РС-3'!G96)*100</f>
        <v>36.813836792406605</v>
      </c>
    </row>
    <row r="215" spans="1:6">
      <c r="A215" s="259" t="s">
        <v>534</v>
      </c>
      <c r="B215" s="260"/>
      <c r="C215" s="184">
        <f>'РС-3'!D116/('РС-3'!D116+'РС-3'!D97)*100</f>
        <v>41.86233274124875</v>
      </c>
      <c r="D215" s="184">
        <f>'РС-3'!E116/('РС-3'!E116+'РС-3'!E97)*100</f>
        <v>43.110355432404582</v>
      </c>
      <c r="E215" s="184">
        <f>'РС-3'!F116/('РС-3'!F116+'РС-3'!F97)*100</f>
        <v>39.279420275176165</v>
      </c>
      <c r="F215" s="184">
        <f>'РС-3'!G116/('РС-3'!G116+'РС-3'!G97)*100</f>
        <v>36.813836792406605</v>
      </c>
    </row>
    <row r="218" spans="1:6">
      <c r="A218" s="263"/>
    </row>
    <row r="219" spans="1:6">
      <c r="A219" s="263" t="s">
        <v>59</v>
      </c>
    </row>
    <row r="220" spans="1:6" ht="21">
      <c r="A220" s="887"/>
      <c r="B220" s="889" t="s">
        <v>531</v>
      </c>
      <c r="C220" s="186" t="str">
        <f>C200</f>
        <v>2 квартал 2008 года</v>
      </c>
      <c r="D220" s="186" t="str">
        <f>D200</f>
        <v>3 квартал 2008 года</v>
      </c>
      <c r="E220" s="186" t="str">
        <f>E200</f>
        <v>4 квартал 2008 года</v>
      </c>
      <c r="F220" s="186" t="str">
        <f>F200</f>
        <v>1 квартал 2009 года</v>
      </c>
    </row>
    <row r="221" spans="1:6">
      <c r="A221" s="888"/>
      <c r="B221" s="890"/>
      <c r="C221" s="187" t="s">
        <v>535</v>
      </c>
      <c r="D221" s="187" t="s">
        <v>535</v>
      </c>
      <c r="E221" s="187" t="s">
        <v>535</v>
      </c>
      <c r="F221" s="187" t="s">
        <v>535</v>
      </c>
    </row>
    <row r="222" spans="1:6" ht="26.4">
      <c r="A222" s="259" t="s">
        <v>540</v>
      </c>
      <c r="B222" s="260" t="s">
        <v>593</v>
      </c>
      <c r="C222" s="184">
        <f>'РС-3'!D8/('РС-3'!D84+'РС-3'!D103)*100</f>
        <v>11.80412351752385</v>
      </c>
      <c r="D222" s="184">
        <f>'РС-3'!E8/('РС-3'!E84+'РС-3'!E103)*100</f>
        <v>13.933503755158902</v>
      </c>
      <c r="E222" s="184">
        <f>'РС-3'!F8/('РС-3'!F84+'РС-3'!F103)*100</f>
        <v>18.924513008097094</v>
      </c>
      <c r="F222" s="184">
        <f>'РС-3'!G8/('РС-3'!G84+'РС-3'!G103)*100</f>
        <v>7.2403670253777097</v>
      </c>
    </row>
    <row r="223" spans="1:6">
      <c r="A223" s="259" t="s">
        <v>539</v>
      </c>
      <c r="B223" s="260" t="s">
        <v>594</v>
      </c>
      <c r="C223" s="184">
        <f>'РС-3'!D9/('РС-3'!D85+'РС-3'!D104)*100</f>
        <v>28.104419992503658</v>
      </c>
      <c r="D223" s="184">
        <f>'РС-3'!E9/('РС-3'!E85+'РС-3'!E104)*100</f>
        <v>25.691744851674535</v>
      </c>
      <c r="E223" s="184">
        <f>'РС-3'!F9/('РС-3'!F85+'РС-3'!F104)*100</f>
        <v>15.534184322904441</v>
      </c>
      <c r="F223" s="184">
        <f>'РС-3'!G9/('РС-3'!G85+'РС-3'!G104)*100</f>
        <v>12.726096167571221</v>
      </c>
    </row>
    <row r="224" spans="1:6">
      <c r="A224" s="259" t="s">
        <v>529</v>
      </c>
      <c r="B224" s="260" t="s">
        <v>595</v>
      </c>
      <c r="C224" s="184">
        <f>'РС-3'!D10/('РС-3'!D86+'РС-3'!D105)*100</f>
        <v>22.486392672938354</v>
      </c>
      <c r="D224" s="184">
        <f>'РС-3'!E10/('РС-3'!E86+'РС-3'!E105)*100</f>
        <v>22.223596008162879</v>
      </c>
      <c r="E224" s="184">
        <f>'РС-3'!F10/('РС-3'!F86+'РС-3'!F105)*100</f>
        <v>17.119689873213595</v>
      </c>
      <c r="F224" s="184">
        <f>'РС-3'!G10/('РС-3'!G86+'РС-3'!G105)*100</f>
        <v>11.00707136538756</v>
      </c>
    </row>
    <row r="225" spans="1:6" ht="26.4">
      <c r="A225" s="259" t="s">
        <v>583</v>
      </c>
      <c r="B225" s="260" t="s">
        <v>596</v>
      </c>
      <c r="C225" s="184">
        <f>'РС-3'!D11/('РС-3'!D87+'РС-3'!D106)*100</f>
        <v>15.484635691398637</v>
      </c>
      <c r="D225" s="184">
        <f>'РС-3'!E11/('РС-3'!E87+'РС-3'!E106)*100</f>
        <v>13.650140684943695</v>
      </c>
      <c r="E225" s="184">
        <f>'РС-3'!F11/('РС-3'!F87+'РС-3'!F106)*100</f>
        <v>16.521442605748241</v>
      </c>
      <c r="F225" s="184">
        <f>'РС-3'!G11/('РС-3'!G87+'РС-3'!G106)*100</f>
        <v>15.213320229598237</v>
      </c>
    </row>
    <row r="226" spans="1:6">
      <c r="A226" s="259" t="s">
        <v>541</v>
      </c>
      <c r="B226" s="260" t="s">
        <v>597</v>
      </c>
      <c r="C226" s="184">
        <f>'РС-3'!D12/('РС-3'!D88+'РС-3'!D107)*100</f>
        <v>14.591783806873062</v>
      </c>
      <c r="D226" s="184">
        <f>'РС-3'!E12/('РС-3'!E88+'РС-3'!E107)*100</f>
        <v>18.048819531170938</v>
      </c>
      <c r="E226" s="184">
        <f>'РС-3'!F12/('РС-3'!F88+'РС-3'!F107)*100</f>
        <v>26.189584244423664</v>
      </c>
      <c r="F226" s="184">
        <f>'РС-3'!G12/('РС-3'!G88+'РС-3'!G107)*100</f>
        <v>12.076822805512792</v>
      </c>
    </row>
    <row r="227" spans="1:6" ht="26.4">
      <c r="A227" s="259" t="s">
        <v>542</v>
      </c>
      <c r="B227" s="260" t="s">
        <v>598</v>
      </c>
      <c r="C227" s="184">
        <f>'РС-3'!D13/('РС-3'!D89+'РС-3'!D108)*100</f>
        <v>29.133463693981497</v>
      </c>
      <c r="D227" s="184">
        <f>'РС-3'!E13/('РС-3'!E89+'РС-3'!E108)*100</f>
        <v>26.70074677141751</v>
      </c>
      <c r="E227" s="184">
        <f>'РС-3'!F13/('РС-3'!F89+'РС-3'!F108)*100</f>
        <v>21.750149034896609</v>
      </c>
      <c r="F227" s="184">
        <f>'РС-3'!G13/('РС-3'!G89+'РС-3'!G108)*100</f>
        <v>15.165549138092835</v>
      </c>
    </row>
    <row r="228" spans="1:6">
      <c r="A228" s="259" t="s">
        <v>543</v>
      </c>
      <c r="B228" s="260" t="s">
        <v>599</v>
      </c>
      <c r="C228" s="184">
        <f>'РС-3'!D14/('РС-3'!D90+'РС-3'!D109)*100</f>
        <v>15.326854078269058</v>
      </c>
      <c r="D228" s="184">
        <f>'РС-3'!E14/('РС-3'!E90+'РС-3'!E109)*100</f>
        <v>16.758640581320307</v>
      </c>
      <c r="E228" s="184">
        <f>'РС-3'!F14/('РС-3'!F90+'РС-3'!F109)*100</f>
        <v>15.749880229635082</v>
      </c>
      <c r="F228" s="184">
        <f>'РС-3'!G14/('РС-3'!G90+'РС-3'!G109)*100</f>
        <v>8.8253981271168183</v>
      </c>
    </row>
    <row r="229" spans="1:6">
      <c r="A229" s="259" t="s">
        <v>544</v>
      </c>
      <c r="B229" s="260" t="s">
        <v>600</v>
      </c>
      <c r="C229" s="184">
        <f>'РС-3'!D15/('РС-3'!D91+'РС-3'!D110)*100</f>
        <v>14.777791331267453</v>
      </c>
      <c r="D229" s="184">
        <f>'РС-3'!E15/('РС-3'!E91+'РС-3'!E110)*100</f>
        <v>16.088670614972738</v>
      </c>
      <c r="E229" s="184">
        <f>'РС-3'!F15/('РС-3'!F91+'РС-3'!F110)*100</f>
        <v>12.328226398315357</v>
      </c>
      <c r="F229" s="184">
        <f>'РС-3'!G15/('РС-3'!G91+'РС-3'!G110)*100</f>
        <v>11.097103228450779</v>
      </c>
    </row>
    <row r="230" spans="1:6" ht="39.6">
      <c r="A230" s="259" t="s">
        <v>545</v>
      </c>
      <c r="B230" s="260" t="s">
        <v>601</v>
      </c>
      <c r="C230" s="184">
        <f>'РС-3'!D16/('РС-3'!D92+'РС-3'!D111)*100</f>
        <v>10.626853929378989</v>
      </c>
      <c r="D230" s="184">
        <f>'РС-3'!E16/('РС-3'!E92+'РС-3'!E111)*100</f>
        <v>11.665781236211203</v>
      </c>
      <c r="E230" s="184">
        <f>'РС-3'!F16/('РС-3'!F92+'РС-3'!F111)*100</f>
        <v>8.9810467511301706</v>
      </c>
      <c r="F230" s="184">
        <f>'РС-3'!G16/('РС-3'!G92+'РС-3'!G111)*100</f>
        <v>6.0149302929271213</v>
      </c>
    </row>
    <row r="231" spans="1:6">
      <c r="A231" s="259" t="s">
        <v>582</v>
      </c>
      <c r="B231" s="260" t="s">
        <v>602</v>
      </c>
      <c r="C231" s="184">
        <f>'РС-3'!D17/('РС-3'!D93+'РС-3'!D112)*100</f>
        <v>11.410227035332332</v>
      </c>
      <c r="D231" s="184">
        <f>'РС-3'!E17/('РС-3'!E93+'РС-3'!E112)*100</f>
        <v>9.1974328405275259</v>
      </c>
      <c r="E231" s="184">
        <f>'РС-3'!F17/('РС-3'!F93+'РС-3'!F112)*100</f>
        <v>19.632834810384786</v>
      </c>
      <c r="F231" s="184">
        <f>'РС-3'!G17/('РС-3'!G93+'РС-3'!G112)*100</f>
        <v>15.654073054324583</v>
      </c>
    </row>
    <row r="232" spans="1:6" ht="26.4">
      <c r="A232" s="259" t="s">
        <v>232</v>
      </c>
      <c r="B232" s="260" t="s">
        <v>603</v>
      </c>
      <c r="C232" s="184">
        <f>'РС-3'!D18/('РС-3'!D94+'РС-3'!D113)*100</f>
        <v>20.183813299944351</v>
      </c>
      <c r="D232" s="184">
        <f>'РС-3'!E18/('РС-3'!E94+'РС-3'!E113)*100</f>
        <v>15.641753250076473</v>
      </c>
      <c r="E232" s="184">
        <f>'РС-3'!F18/('РС-3'!F94+'РС-3'!F113)*100</f>
        <v>26.510835955368169</v>
      </c>
      <c r="F232" s="184">
        <f>'РС-3'!G18/('РС-3'!G94+'РС-3'!G113)*100</f>
        <v>17.586233253177603</v>
      </c>
    </row>
    <row r="233" spans="1:6">
      <c r="A233" s="259" t="s">
        <v>586</v>
      </c>
      <c r="B233" s="260"/>
      <c r="C233" s="184">
        <f>'РС-3'!D19/('РС-3'!D95+'РС-3'!D114)*100</f>
        <v>22.029236026483424</v>
      </c>
      <c r="D233" s="184">
        <f>'РС-3'!E19/('РС-3'!E95+'РС-3'!E114)*100</f>
        <v>21.309752531593602</v>
      </c>
      <c r="E233" s="184">
        <f>'РС-3'!F19/('РС-3'!F95+'РС-3'!F114)*100</f>
        <v>15.801209144476211</v>
      </c>
      <c r="F233" s="184">
        <f>'РС-3'!G19/('РС-3'!G95+'РС-3'!G114)*100</f>
        <v>11.913307642021783</v>
      </c>
    </row>
    <row r="234" spans="1:6">
      <c r="A234" s="259" t="s">
        <v>233</v>
      </c>
      <c r="B234" s="260"/>
      <c r="C234" s="184">
        <f>'РС-3'!D20/('РС-3'!D96+'РС-3'!D115)*100</f>
        <v>22.030356013579887</v>
      </c>
      <c r="D234" s="184">
        <f>'РС-3'!E20/('РС-3'!E96+'РС-3'!E115)*100</f>
        <v>21.309752531593602</v>
      </c>
      <c r="E234" s="184">
        <f>'РС-3'!F20/('РС-3'!F96+'РС-3'!F115)*100</f>
        <v>15.801209144476211</v>
      </c>
      <c r="F234" s="184">
        <f>'РС-3'!G20/('РС-3'!G96+'РС-3'!G115)*100</f>
        <v>11.913307642021783</v>
      </c>
    </row>
    <row r="235" spans="1:6">
      <c r="A235" s="259" t="s">
        <v>534</v>
      </c>
      <c r="B235" s="260"/>
      <c r="C235" s="184">
        <f>'РС-3'!D21/('РС-3'!D97+'РС-3'!D116)*100</f>
        <v>22.030356013579887</v>
      </c>
      <c r="D235" s="184">
        <f>'РС-3'!E21/('РС-3'!E97+'РС-3'!E116)*100</f>
        <v>21.309752531593602</v>
      </c>
      <c r="E235" s="184">
        <f>'РС-3'!F21/('РС-3'!F97+'РС-3'!F116)*100</f>
        <v>15.801209144476211</v>
      </c>
      <c r="F235" s="184">
        <f>'РС-3'!G21/('РС-3'!G97+'РС-3'!G116)*100</f>
        <v>11.913307642021783</v>
      </c>
    </row>
    <row r="238" spans="1:6">
      <c r="A238" s="263" t="s">
        <v>455</v>
      </c>
    </row>
    <row r="239" spans="1:6">
      <c r="A239" s="263" t="s">
        <v>456</v>
      </c>
    </row>
    <row r="240" spans="1:6" ht="21">
      <c r="A240" s="887"/>
      <c r="B240" s="889" t="s">
        <v>531</v>
      </c>
      <c r="C240" s="186" t="str">
        <f>C220</f>
        <v>2 квартал 2008 года</v>
      </c>
      <c r="D240" s="186" t="str">
        <f>D220</f>
        <v>3 квартал 2008 года</v>
      </c>
      <c r="E240" s="186" t="str">
        <f>E220</f>
        <v>4 квартал 2008 года</v>
      </c>
      <c r="F240" s="186" t="str">
        <f>F220</f>
        <v>1 квартал 2009 года</v>
      </c>
    </row>
    <row r="241" spans="1:8">
      <c r="A241" s="888"/>
      <c r="B241" s="890"/>
      <c r="C241" s="187" t="s">
        <v>535</v>
      </c>
      <c r="D241" s="187" t="s">
        <v>535</v>
      </c>
      <c r="E241" s="187" t="s">
        <v>535</v>
      </c>
      <c r="F241" s="187" t="s">
        <v>535</v>
      </c>
    </row>
    <row r="242" spans="1:8" ht="26.4">
      <c r="A242" s="259" t="s">
        <v>540</v>
      </c>
      <c r="B242" s="260" t="s">
        <v>593</v>
      </c>
      <c r="C242" s="184">
        <f>'РС-3'!D8/'РС-3'!D103*100</f>
        <v>16.76059368409512</v>
      </c>
      <c r="D242" s="184">
        <f>'РС-3'!E8/'РС-3'!E103*100</f>
        <v>18.980981764660605</v>
      </c>
      <c r="E242" s="184">
        <f>'РС-3'!F8/'РС-3'!F103*100</f>
        <v>24.502306832455602</v>
      </c>
      <c r="F242" s="184">
        <f>'РС-3'!G8/'РС-3'!G103*100</f>
        <v>10.254744504271345</v>
      </c>
      <c r="G242" s="359">
        <f>F242-E242</f>
        <v>-14.247562328184257</v>
      </c>
    </row>
    <row r="243" spans="1:8">
      <c r="A243" s="259" t="s">
        <v>539</v>
      </c>
      <c r="B243" s="260" t="s">
        <v>594</v>
      </c>
      <c r="C243" s="184">
        <f>'РС-3'!D9/'РС-3'!D104*100</f>
        <v>64.332048742432264</v>
      </c>
      <c r="D243" s="184">
        <f>'РС-3'!E9/'РС-3'!E104*100</f>
        <v>58.327749646676018</v>
      </c>
      <c r="E243" s="184">
        <f>'РС-3'!F9/'РС-3'!F104*100</f>
        <v>41.050077110680306</v>
      </c>
      <c r="F243" s="184">
        <f>'РС-3'!G9/'РС-3'!G104*100</f>
        <v>35.585254631412411</v>
      </c>
      <c r="G243" s="359">
        <f t="shared" ref="G243:G255" si="2">F243-E243</f>
        <v>-5.4648224792678946</v>
      </c>
    </row>
    <row r="244" spans="1:8">
      <c r="A244" s="259" t="s">
        <v>529</v>
      </c>
      <c r="B244" s="260" t="s">
        <v>595</v>
      </c>
      <c r="C244" s="184">
        <f>'РС-3'!D10/'РС-3'!D105*100</f>
        <v>45.478953525293377</v>
      </c>
      <c r="D244" s="184">
        <f>'РС-3'!E10/'РС-3'!E105*100</f>
        <v>44.234847683085036</v>
      </c>
      <c r="E244" s="184">
        <f>'РС-3'!F10/'РС-3'!F105*100</f>
        <v>36.947487977816074</v>
      </c>
      <c r="F244" s="184">
        <f>'РС-3'!G10/'РС-3'!G105*100</f>
        <v>28.228226182294563</v>
      </c>
      <c r="G244" s="359">
        <f t="shared" si="2"/>
        <v>-8.7192617955215113</v>
      </c>
    </row>
    <row r="245" spans="1:8" ht="26.4">
      <c r="A245" s="259" t="s">
        <v>583</v>
      </c>
      <c r="B245" s="260" t="s">
        <v>596</v>
      </c>
      <c r="C245" s="184">
        <f>'РС-3'!D11/'РС-3'!D106*100</f>
        <v>78.471148390639769</v>
      </c>
      <c r="D245" s="184">
        <f>'РС-3'!E11/'РС-3'!E106*100</f>
        <v>37.774267014925222</v>
      </c>
      <c r="E245" s="184">
        <f>'РС-3'!F11/'РС-3'!F106*100</f>
        <v>81.477022689462657</v>
      </c>
      <c r="F245" s="184">
        <f>'РС-3'!G11/'РС-3'!G106*100</f>
        <v>65.427865621956371</v>
      </c>
      <c r="G245" s="359">
        <f t="shared" si="2"/>
        <v>-16.049157067506286</v>
      </c>
    </row>
    <row r="246" spans="1:8">
      <c r="A246" s="259" t="s">
        <v>541</v>
      </c>
      <c r="B246" s="260" t="s">
        <v>597</v>
      </c>
      <c r="C246" s="184">
        <f>'РС-3'!D12/'РС-3'!D107*100</f>
        <v>20.935095978424709</v>
      </c>
      <c r="D246" s="184">
        <f>'РС-3'!E12/'РС-3'!E107*100</f>
        <v>28.047800591673344</v>
      </c>
      <c r="E246" s="184">
        <f>'РС-3'!F12/'РС-3'!F107*100</f>
        <v>35.433278893689192</v>
      </c>
      <c r="F246" s="184">
        <f>'РС-3'!G12/'РС-3'!G107*100</f>
        <v>16.470216922498214</v>
      </c>
      <c r="G246" s="359">
        <f t="shared" si="2"/>
        <v>-18.963061971190978</v>
      </c>
    </row>
    <row r="247" spans="1:8" ht="26.4">
      <c r="A247" s="259" t="s">
        <v>542</v>
      </c>
      <c r="B247" s="260" t="s">
        <v>598</v>
      </c>
      <c r="C247" s="184">
        <f>'РС-3'!D13/'РС-3'!D108*100</f>
        <v>38.942209378852318</v>
      </c>
      <c r="D247" s="184">
        <f>'РС-3'!E13/'РС-3'!E108*100</f>
        <v>36.516974208615501</v>
      </c>
      <c r="E247" s="184">
        <f>'РС-3'!F13/'РС-3'!F108*100</f>
        <v>28.079248673623162</v>
      </c>
      <c r="F247" s="184">
        <f>'РС-3'!G13/'РС-3'!G108*100</f>
        <v>19.572652277723311</v>
      </c>
      <c r="G247" s="359">
        <f t="shared" si="2"/>
        <v>-8.5065963958998516</v>
      </c>
    </row>
    <row r="248" spans="1:8">
      <c r="A248" s="259" t="s">
        <v>543</v>
      </c>
      <c r="B248" s="260" t="s">
        <v>599</v>
      </c>
      <c r="C248" s="184">
        <f>'РС-3'!D14/'РС-3'!D109*100</f>
        <v>44.592294117748217</v>
      </c>
      <c r="D248" s="184">
        <f>'РС-3'!E14/'РС-3'!E109*100</f>
        <v>48.798340463850842</v>
      </c>
      <c r="E248" s="184">
        <f>'РС-3'!F14/'РС-3'!F109*100</f>
        <v>49.95960016385299</v>
      </c>
      <c r="F248" s="184">
        <f>'РС-3'!G14/'РС-3'!G109*100</f>
        <v>28.533162699713177</v>
      </c>
      <c r="G248" s="359">
        <f t="shared" si="2"/>
        <v>-21.426437464139813</v>
      </c>
    </row>
    <row r="249" spans="1:8">
      <c r="A249" s="259" t="s">
        <v>544</v>
      </c>
      <c r="B249" s="260" t="s">
        <v>600</v>
      </c>
      <c r="C249" s="184">
        <f>'РС-3'!D15/'РС-3'!D110*100</f>
        <v>70.029709067439256</v>
      </c>
      <c r="D249" s="184">
        <f>'РС-3'!E15/'РС-3'!E110*100</f>
        <v>74.041224366627006</v>
      </c>
      <c r="E249" s="184">
        <f>'РС-3'!F15/'РС-3'!F110*100</f>
        <v>59.573958711563037</v>
      </c>
      <c r="F249" s="184">
        <f>'РС-3'!G15/'РС-3'!G110*100</f>
        <v>58.207327515596461</v>
      </c>
      <c r="G249" s="359">
        <f t="shared" si="2"/>
        <v>-1.3666311959665762</v>
      </c>
    </row>
    <row r="250" spans="1:8" ht="39.6">
      <c r="A250" s="259" t="s">
        <v>545</v>
      </c>
      <c r="B250" s="260" t="s">
        <v>601</v>
      </c>
      <c r="C250" s="184">
        <f>'РС-3'!D16/'РС-3'!D111*100</f>
        <v>27.975008684194481</v>
      </c>
      <c r="D250" s="184">
        <f>'РС-3'!E16/'РС-3'!E111*100</f>
        <v>30.956630818328478</v>
      </c>
      <c r="E250" s="184">
        <f>'РС-3'!F16/'РС-3'!F111*100</f>
        <v>24.234252338036459</v>
      </c>
      <c r="F250" s="184">
        <f>'РС-3'!G16/'РС-3'!G111*100</f>
        <v>14.678385963940698</v>
      </c>
      <c r="G250" s="359">
        <f t="shared" si="2"/>
        <v>-9.5558663740957606</v>
      </c>
    </row>
    <row r="251" spans="1:8">
      <c r="A251" s="259" t="s">
        <v>582</v>
      </c>
      <c r="B251" s="260" t="s">
        <v>602</v>
      </c>
      <c r="C251" s="184">
        <f>'РС-3'!D17/'РС-3'!D112*100</f>
        <v>24.16551596179303</v>
      </c>
      <c r="D251" s="184">
        <f>'РС-3'!E17/'РС-3'!E112*100</f>
        <v>24.888436102730214</v>
      </c>
      <c r="E251" s="184">
        <f>'РС-3'!F17/'РС-3'!F112*100</f>
        <v>39.424796499973851</v>
      </c>
      <c r="F251" s="184">
        <f>'РС-3'!G17/'РС-3'!G112*100</f>
        <v>28.168838122434408</v>
      </c>
      <c r="G251" s="360">
        <f t="shared" si="2"/>
        <v>-11.255958377539443</v>
      </c>
    </row>
    <row r="252" spans="1:8" ht="26.4">
      <c r="A252" s="259" t="s">
        <v>232</v>
      </c>
      <c r="B252" s="260" t="s">
        <v>603</v>
      </c>
      <c r="C252" s="184">
        <f>'РС-3'!D18/'РС-3'!D113*100</f>
        <v>62.006054670109521</v>
      </c>
      <c r="D252" s="184">
        <f>'РС-3'!E18/'РС-3'!E113*100</f>
        <v>39.546307210105432</v>
      </c>
      <c r="E252" s="184">
        <f>'РС-3'!F18/'РС-3'!F113*100</f>
        <v>64.959445673850524</v>
      </c>
      <c r="F252" s="184">
        <f>'РС-3'!G18/'РС-3'!G113*100</f>
        <v>44.823294425382649</v>
      </c>
      <c r="G252" s="359">
        <f t="shared" si="2"/>
        <v>-20.136151248467876</v>
      </c>
    </row>
    <row r="253" spans="1:8">
      <c r="A253" s="259" t="s">
        <v>586</v>
      </c>
      <c r="B253" s="260"/>
      <c r="C253" s="184">
        <f>'РС-3'!D19/'РС-3'!D114*100</f>
        <v>52.62401352172369</v>
      </c>
      <c r="D253" s="184">
        <f>'РС-3'!E19/'РС-3'!E114*100</f>
        <v>49.430704799004729</v>
      </c>
      <c r="E253" s="184">
        <f>'РС-3'!F19/'РС-3'!F114*100</f>
        <v>40.227704568395254</v>
      </c>
      <c r="F253" s="184">
        <f>'РС-3'!G19/'РС-3'!G114*100</f>
        <v>32.360950881596452</v>
      </c>
      <c r="G253" s="359">
        <f t="shared" si="2"/>
        <v>-7.8667536867988019</v>
      </c>
      <c r="H253" s="359">
        <f>SUM(G242:G252)</f>
        <v>-135.69150669778023</v>
      </c>
    </row>
    <row r="254" spans="1:8">
      <c r="A254" s="259" t="s">
        <v>233</v>
      </c>
      <c r="B254" s="260"/>
      <c r="C254" s="184">
        <f>'РС-3'!D20/'РС-3'!D115*100</f>
        <v>52.625724776852742</v>
      </c>
      <c r="D254" s="184">
        <f>'РС-3'!E20/'РС-3'!E115*100</f>
        <v>49.430704799004729</v>
      </c>
      <c r="E254" s="184">
        <f>'РС-3'!F20/'РС-3'!F115*100</f>
        <v>40.227704568395254</v>
      </c>
      <c r="F254" s="184">
        <f>'РС-3'!G20/'РС-3'!G115*100</f>
        <v>32.360950881596452</v>
      </c>
      <c r="G254" s="359">
        <f t="shared" si="2"/>
        <v>-7.8667536867988019</v>
      </c>
      <c r="H254">
        <f>H253/16</f>
        <v>-8.4807191686112642</v>
      </c>
    </row>
    <row r="255" spans="1:8">
      <c r="A255" s="259" t="s">
        <v>534</v>
      </c>
      <c r="B255" s="260"/>
      <c r="C255" s="184">
        <f>'РС-3'!D21/'РС-3'!D116*100</f>
        <v>52.625724776852742</v>
      </c>
      <c r="D255" s="184">
        <f>'РС-3'!E21/'РС-3'!E116*100</f>
        <v>49.430704799004729</v>
      </c>
      <c r="E255" s="184">
        <f>'РС-3'!F21/'РС-3'!F116*100</f>
        <v>40.227704568395254</v>
      </c>
      <c r="F255" s="184">
        <f>'РС-3'!G21/'РС-3'!G116*100</f>
        <v>32.360950881596452</v>
      </c>
      <c r="G255" s="359">
        <f t="shared" si="2"/>
        <v>-7.8667536867988019</v>
      </c>
    </row>
    <row r="258" spans="1:6">
      <c r="A258" s="263" t="s">
        <v>525</v>
      </c>
    </row>
    <row r="259" spans="1:6">
      <c r="A259" s="263" t="s">
        <v>456</v>
      </c>
    </row>
    <row r="260" spans="1:6" ht="21">
      <c r="A260" s="887"/>
      <c r="B260" s="889" t="s">
        <v>531</v>
      </c>
      <c r="C260" s="186" t="str">
        <f>C240</f>
        <v>2 квартал 2008 года</v>
      </c>
      <c r="D260" s="186" t="str">
        <f>D240</f>
        <v>3 квартал 2008 года</v>
      </c>
      <c r="E260" s="186" t="str">
        <f>E240</f>
        <v>4 квартал 2008 года</v>
      </c>
      <c r="F260" s="186" t="str">
        <f>F240</f>
        <v>1 квартал 2009 года</v>
      </c>
    </row>
    <row r="261" spans="1:6">
      <c r="A261" s="888"/>
      <c r="B261" s="890"/>
      <c r="C261" s="187" t="s">
        <v>535</v>
      </c>
      <c r="D261" s="187" t="s">
        <v>535</v>
      </c>
      <c r="E261" s="187" t="s">
        <v>535</v>
      </c>
      <c r="F261" s="187" t="s">
        <v>535</v>
      </c>
    </row>
    <row r="262" spans="1:6" ht="26.4">
      <c r="A262" s="259" t="s">
        <v>540</v>
      </c>
      <c r="B262" s="260" t="s">
        <v>593</v>
      </c>
      <c r="C262" s="184">
        <f>('РС-3'!D103-'РС-3'!D65)/'РС-3'!D103*100</f>
        <v>-7.5249707391465854</v>
      </c>
      <c r="D262" s="184">
        <f>('РС-3'!E103-'РС-3'!E65)/'РС-3'!E103*100</f>
        <v>-5.4877871980551083</v>
      </c>
      <c r="E262" s="184">
        <f>('РС-3'!F103-'РС-3'!F65)/'РС-3'!F103*100</f>
        <v>-2.9736694280735159</v>
      </c>
      <c r="F262" s="184">
        <f>('РС-3'!G103-'РС-3'!G65)/'РС-3'!G103*100</f>
        <v>-8.3459189884306468</v>
      </c>
    </row>
    <row r="263" spans="1:6">
      <c r="A263" s="259" t="s">
        <v>539</v>
      </c>
      <c r="B263" s="260" t="s">
        <v>594</v>
      </c>
      <c r="C263" s="184">
        <f>('РС-3'!D104-'РС-3'!D66)/'РС-3'!D104*100</f>
        <v>51.8794118686112</v>
      </c>
      <c r="D263" s="184">
        <f>('РС-3'!E104-'РС-3'!E66)/'РС-3'!E104*100</f>
        <v>52.496651706810674</v>
      </c>
      <c r="E263" s="184">
        <f>('РС-3'!F104-'РС-3'!F66)/'РС-3'!F104*100</f>
        <v>52.323268566593292</v>
      </c>
      <c r="F263" s="184">
        <f>('РС-3'!G104-'РС-3'!G66)/'РС-3'!G104*100</f>
        <v>60.861175055522487</v>
      </c>
    </row>
    <row r="264" spans="1:6">
      <c r="A264" s="259" t="s">
        <v>529</v>
      </c>
      <c r="B264" s="260" t="s">
        <v>595</v>
      </c>
      <c r="C264" s="184">
        <f>('РС-3'!D105-'РС-3'!D67)/'РС-3'!D105*100</f>
        <v>59.850917151248453</v>
      </c>
      <c r="D264" s="184">
        <f>('РС-3'!E105-'РС-3'!E67)/'РС-3'!E105*100</f>
        <v>59.899644791340108</v>
      </c>
      <c r="E264" s="184">
        <f>('РС-3'!F105-'РС-3'!F67)/'РС-3'!F105*100</f>
        <v>61.885053758346587</v>
      </c>
      <c r="F264" s="184">
        <f>('РС-3'!G105-'РС-3'!G67)/'РС-3'!G105*100</f>
        <v>53.127674021815608</v>
      </c>
    </row>
    <row r="265" spans="1:6" ht="26.4">
      <c r="A265" s="259" t="s">
        <v>583</v>
      </c>
      <c r="B265" s="260" t="s">
        <v>596</v>
      </c>
      <c r="C265" s="184">
        <f>('РС-3'!D106-'РС-3'!D68)/'РС-3'!D106*100</f>
        <v>-18.817223871306581</v>
      </c>
      <c r="D265" s="184">
        <f>('РС-3'!E106-'РС-3'!E68)/'РС-3'!E106*100</f>
        <v>32.573787553624619</v>
      </c>
      <c r="E265" s="184">
        <f>('РС-3'!F106-'РС-3'!F68)/'РС-3'!F106*100</f>
        <v>-20.906664480320654</v>
      </c>
      <c r="F265" s="184">
        <f>('РС-3'!G106-'РС-3'!G68)/'РС-3'!G106*100</f>
        <v>14.335094498207107</v>
      </c>
    </row>
    <row r="266" spans="1:6">
      <c r="A266" s="259" t="s">
        <v>541</v>
      </c>
      <c r="B266" s="260" t="s">
        <v>597</v>
      </c>
      <c r="C266" s="184">
        <f>('РС-3'!D107-'РС-3'!D69)/'РС-3'!D107*100</f>
        <v>-0.12168089999659323</v>
      </c>
      <c r="D266" s="184">
        <f>('РС-3'!E107-'РС-3'!E69)/'РС-3'!E107*100</f>
        <v>17.66908732390953</v>
      </c>
      <c r="E266" s="184">
        <f>('РС-3'!F107-'РС-3'!F69)/'РС-3'!F107*100</f>
        <v>5.6891853902303291</v>
      </c>
      <c r="F266" s="184">
        <f>('РС-3'!G107-'РС-3'!G69)/'РС-3'!G107*100</f>
        <v>-1.5573635265231112</v>
      </c>
    </row>
    <row r="267" spans="1:6" ht="26.4">
      <c r="A267" s="259" t="s">
        <v>542</v>
      </c>
      <c r="B267" s="260" t="s">
        <v>598</v>
      </c>
      <c r="C267" s="184">
        <f>('РС-3'!D108-'РС-3'!D70)/'РС-3'!D108*100</f>
        <v>27.80859013851072</v>
      </c>
      <c r="D267" s="184">
        <f>('РС-3'!E108-'РС-3'!E70)/'РС-3'!E108*100</f>
        <v>26.337658336385772</v>
      </c>
      <c r="E267" s="184">
        <f>('РС-3'!F108-'РС-3'!F70)/'РС-3'!F108*100</f>
        <v>21.751061265481258</v>
      </c>
      <c r="F267" s="184">
        <f>('РС-3'!G108-'РС-3'!G70)/'РС-3'!G108*100</f>
        <v>17.040296431249736</v>
      </c>
    </row>
    <row r="268" spans="1:6">
      <c r="A268" s="259" t="s">
        <v>543</v>
      </c>
      <c r="B268" s="260" t="s">
        <v>599</v>
      </c>
      <c r="C268" s="184">
        <f>('РС-3'!D109-'РС-3'!D71)/'РС-3'!D109*100</f>
        <v>17.240844702123113</v>
      </c>
      <c r="D268" s="184">
        <f>('РС-3'!E109-'РС-3'!E71)/'РС-3'!E109*100</f>
        <v>20.503084738886315</v>
      </c>
      <c r="E268" s="184">
        <f>('РС-3'!F109-'РС-3'!F71)/'РС-3'!F109*100</f>
        <v>22.233385449059959</v>
      </c>
      <c r="F268" s="184">
        <f>('РС-3'!G109-'РС-3'!G71)/'РС-3'!G109*100</f>
        <v>43.821124755131237</v>
      </c>
    </row>
    <row r="269" spans="1:6">
      <c r="A269" s="259" t="s">
        <v>544</v>
      </c>
      <c r="B269" s="260" t="s">
        <v>600</v>
      </c>
      <c r="C269" s="184">
        <f>('РС-3'!D110-'РС-3'!D72)/'РС-3'!D110*100</f>
        <v>6.143468252101024</v>
      </c>
      <c r="D269" s="184">
        <f>('РС-3'!E110-'РС-3'!E72)/'РС-3'!E110*100</f>
        <v>7.8058711518099013</v>
      </c>
      <c r="E269" s="184">
        <f>('РС-3'!F110-'РС-3'!F72)/'РС-3'!F110*100</f>
        <v>5.7586499560351996</v>
      </c>
      <c r="F269" s="184">
        <f>('РС-3'!G110-'РС-3'!G72)/'РС-3'!G110*100</f>
        <v>3.2851659010617986</v>
      </c>
    </row>
    <row r="270" spans="1:6" ht="39.6">
      <c r="A270" s="259" t="s">
        <v>545</v>
      </c>
      <c r="B270" s="260" t="s">
        <v>601</v>
      </c>
      <c r="C270" s="184">
        <f>('РС-3'!D111-'РС-3'!D73)/'РС-3'!D111*100</f>
        <v>19.377147536970838</v>
      </c>
      <c r="D270" s="184">
        <f>('РС-3'!E111-'РС-3'!E73)/'РС-3'!E111*100</f>
        <v>25.664458486195858</v>
      </c>
      <c r="E270" s="184">
        <f>('РС-3'!F111-'РС-3'!F73)/'РС-3'!F111*100</f>
        <v>19.710716241822606</v>
      </c>
      <c r="F270" s="184">
        <f>('РС-3'!G111-'РС-3'!G73)/'РС-3'!G111*100</f>
        <v>10.036837194749095</v>
      </c>
    </row>
    <row r="271" spans="1:6">
      <c r="A271" s="259" t="s">
        <v>582</v>
      </c>
      <c r="B271" s="260" t="s">
        <v>602</v>
      </c>
      <c r="C271" s="184">
        <f>('РС-3'!D112-'РС-3'!D74)/'РС-3'!D112*100</f>
        <v>78.777790860727251</v>
      </c>
      <c r="D271" s="184">
        <f>('РС-3'!E112-'РС-3'!E74)/'РС-3'!E112*100</f>
        <v>85.397211011411073</v>
      </c>
      <c r="E271" s="184">
        <f>('РС-3'!F112-'РС-3'!F74)/'РС-3'!F112*100</f>
        <v>87.638005263983544</v>
      </c>
      <c r="F271" s="184">
        <f>('РС-3'!G112-'РС-3'!G74)/'РС-3'!G112*100</f>
        <v>90.804568980903085</v>
      </c>
    </row>
    <row r="272" spans="1:6" ht="26.4">
      <c r="A272" s="259" t="s">
        <v>232</v>
      </c>
      <c r="B272" s="260" t="s">
        <v>603</v>
      </c>
      <c r="C272" s="184">
        <f>('РС-3'!D113-'РС-3'!D75)/'РС-3'!D113*100</f>
        <v>36.269254741340937</v>
      </c>
      <c r="D272" s="184">
        <f>('РС-3'!E113-'РС-3'!E75)/'РС-3'!E113*100</f>
        <v>54.203851573508686</v>
      </c>
      <c r="E272" s="184">
        <f>('РС-3'!F113-'РС-3'!F75)/'РС-3'!F113*100</f>
        <v>52.232786413323176</v>
      </c>
      <c r="F272" s="184">
        <f>('РС-3'!G113-'РС-3'!G75)/'РС-3'!G113*100</f>
        <v>29.852248288542675</v>
      </c>
    </row>
    <row r="273" spans="1:6">
      <c r="A273" s="259" t="s">
        <v>586</v>
      </c>
      <c r="B273" s="260"/>
      <c r="C273" s="184">
        <f>('РС-3'!D114-'РС-3'!D76)/'РС-3'!D114*100</f>
        <v>39.273017602369137</v>
      </c>
      <c r="D273" s="184">
        <f>('РС-3'!E114-'РС-3'!E76)/'РС-3'!E114*100</f>
        <v>41.920384273956486</v>
      </c>
      <c r="E273" s="184">
        <f>('РС-3'!F114-'РС-3'!F76)/'РС-3'!F114*100</f>
        <v>38.34632184251371</v>
      </c>
      <c r="F273" s="184">
        <f>('РС-3'!G114-'РС-3'!G76)/'РС-3'!G114*100</f>
        <v>38.393872463273851</v>
      </c>
    </row>
    <row r="274" spans="1:6">
      <c r="A274" s="259" t="s">
        <v>233</v>
      </c>
      <c r="B274" s="260"/>
      <c r="C274" s="184">
        <f>('РС-3'!D115-'РС-3'!D77)/'РС-3'!D115*100</f>
        <v>39.271800127029401</v>
      </c>
      <c r="D274" s="184">
        <f>('РС-3'!E115-'РС-3'!E77)/'РС-3'!E115*100</f>
        <v>41.920384273956486</v>
      </c>
      <c r="E274" s="184">
        <f>('РС-3'!F115-'РС-3'!F77)/'РС-3'!F115*100</f>
        <v>38.34632184251371</v>
      </c>
      <c r="F274" s="184">
        <f>('РС-3'!G115-'РС-3'!G77)/'РС-3'!G115*100</f>
        <v>38.393872463273851</v>
      </c>
    </row>
    <row r="275" spans="1:6">
      <c r="A275" s="259" t="s">
        <v>534</v>
      </c>
      <c r="B275" s="260"/>
      <c r="C275" s="184">
        <f>('РС-3'!D116-'РС-3'!D78)/'РС-3'!D116*100</f>
        <v>39.271800127029401</v>
      </c>
      <c r="D275" s="184">
        <f>('РС-3'!E116-'РС-3'!E78)/'РС-3'!E116*100</f>
        <v>41.920384273956486</v>
      </c>
      <c r="E275" s="184">
        <f>('РС-3'!F116-'РС-3'!F78)/'РС-3'!F116*100</f>
        <v>38.34632184251371</v>
      </c>
      <c r="F275" s="184">
        <f>('РС-3'!G116-'РС-3'!G78)/'РС-3'!G116*100</f>
        <v>38.393872463273851</v>
      </c>
    </row>
    <row r="278" spans="1:6">
      <c r="A278" s="263" t="s">
        <v>526</v>
      </c>
    </row>
    <row r="279" spans="1:6">
      <c r="A279" s="263"/>
    </row>
    <row r="280" spans="1:6" ht="21">
      <c r="A280" s="887"/>
      <c r="B280" s="889" t="s">
        <v>531</v>
      </c>
      <c r="C280" s="186" t="str">
        <f>C260</f>
        <v>2 квартал 2008 года</v>
      </c>
      <c r="D280" s="186" t="str">
        <f>D260</f>
        <v>3 квартал 2008 года</v>
      </c>
      <c r="E280" s="186" t="str">
        <f>E260</f>
        <v>4 квартал 2008 года</v>
      </c>
      <c r="F280" s="186" t="str">
        <f>F260</f>
        <v>1 квартал 2009 года</v>
      </c>
    </row>
    <row r="281" spans="1:6">
      <c r="A281" s="888"/>
      <c r="B281" s="890"/>
      <c r="C281" s="187" t="s">
        <v>535</v>
      </c>
      <c r="D281" s="187" t="s">
        <v>535</v>
      </c>
      <c r="E281" s="187" t="s">
        <v>535</v>
      </c>
      <c r="F281" s="187" t="s">
        <v>535</v>
      </c>
    </row>
    <row r="282" spans="1:6" ht="26.4">
      <c r="A282" s="259" t="s">
        <v>540</v>
      </c>
      <c r="B282" s="260" t="s">
        <v>593</v>
      </c>
      <c r="C282" s="184">
        <f>100*('РС-3'!D8-'РС-3'!D27)/('РС-3'!D84+'РС-3'!D103)</f>
        <v>2.2509696183125549</v>
      </c>
      <c r="D282" s="184">
        <f>100*('РС-3'!E8-'РС-3'!E27)/('РС-3'!E84+'РС-3'!E103)</f>
        <v>1.069176142642724</v>
      </c>
      <c r="E282" s="184">
        <f>100*('РС-3'!F8-'РС-3'!F27)/('РС-3'!F84+'РС-3'!F103)</f>
        <v>1.4689021174249213</v>
      </c>
      <c r="F282" s="184">
        <f>100*('РС-3'!G8-'РС-3'!G27)/('РС-3'!G84+'РС-3'!G103)</f>
        <v>-0.85279671797230627</v>
      </c>
    </row>
    <row r="283" spans="1:6">
      <c r="A283" s="259" t="s">
        <v>539</v>
      </c>
      <c r="B283" s="260" t="s">
        <v>594</v>
      </c>
      <c r="C283" s="184">
        <f>100*('РС-3'!D9-'РС-3'!D28)/('РС-3'!D85+'РС-3'!D104)</f>
        <v>20.598459982362527</v>
      </c>
      <c r="D283" s="184">
        <f>100*('РС-3'!E9-'РС-3'!E28)/('РС-3'!E85+'РС-3'!E104)</f>
        <v>18.284931868072182</v>
      </c>
      <c r="E283" s="184">
        <f>100*('РС-3'!F9-'РС-3'!F28)/('РС-3'!F85+'РС-3'!F104)</f>
        <v>9.6230108413896627</v>
      </c>
      <c r="F283" s="184">
        <f>100*('РС-3'!G9-'РС-3'!G28)/('РС-3'!G85+'РС-3'!G104)</f>
        <v>6.3375074899899921</v>
      </c>
    </row>
    <row r="284" spans="1:6">
      <c r="A284" s="259" t="s">
        <v>529</v>
      </c>
      <c r="B284" s="260" t="s">
        <v>595</v>
      </c>
      <c r="C284" s="184">
        <f>100*('РС-3'!D10-'РС-3'!D29)/('РС-3'!D86+'РС-3'!D105)</f>
        <v>10.135601282512793</v>
      </c>
      <c r="D284" s="184">
        <f>100*('РС-3'!E10-'РС-3'!E29)/('РС-3'!E86+'РС-3'!E105)</f>
        <v>9.6817617218204948</v>
      </c>
      <c r="E284" s="184">
        <f>100*('РС-3'!F10-'РС-3'!F29)/('РС-3'!F86+'РС-3'!F105)</f>
        <v>5.4553477333842251</v>
      </c>
      <c r="F284" s="184">
        <f>100*('РС-3'!G10-'РС-3'!G29)/('РС-3'!G86+'РС-3'!G105)</f>
        <v>2.0931568739047433</v>
      </c>
    </row>
    <row r="285" spans="1:6" ht="26.4">
      <c r="A285" s="259" t="s">
        <v>583</v>
      </c>
      <c r="B285" s="260" t="s">
        <v>596</v>
      </c>
      <c r="C285" s="184">
        <f>100*('РС-3'!D11-'РС-3'!D30)/('РС-3'!D87+'РС-3'!D106)</f>
        <v>3.2862944523683542</v>
      </c>
      <c r="D285" s="184">
        <f>100*('РС-3'!E11-'РС-3'!E30)/('РС-3'!E87+'РС-3'!E106)</f>
        <v>1.4622600059944661</v>
      </c>
      <c r="E285" s="184">
        <f>100*('РС-3'!F11-'РС-3'!F30)/('РС-3'!F87+'РС-3'!F106)</f>
        <v>2.6954053170141519</v>
      </c>
      <c r="F285" s="184">
        <f>100*('РС-3'!G11-'РС-3'!G30)/('РС-3'!G87+'РС-3'!G106)</f>
        <v>3.0510062536415639</v>
      </c>
    </row>
    <row r="286" spans="1:6">
      <c r="A286" s="259" t="s">
        <v>541</v>
      </c>
      <c r="B286" s="260" t="s">
        <v>597</v>
      </c>
      <c r="C286" s="184">
        <f>100*('РС-3'!D12-'РС-3'!D31)/('РС-3'!D88+'РС-3'!D107)</f>
        <v>1.5637738076933132</v>
      </c>
      <c r="D286" s="184">
        <f>100*('РС-3'!E12-'РС-3'!E31)/('РС-3'!E88+'РС-3'!E107)</f>
        <v>2.4424821115240656</v>
      </c>
      <c r="E286" s="184">
        <f>100*('РС-3'!F12-'РС-3'!F31)/('РС-3'!F88+'РС-3'!F107)</f>
        <v>1.4680651935666871</v>
      </c>
      <c r="F286" s="184">
        <f>100*('РС-3'!G12-'РС-3'!G31)/('РС-3'!G88+'РС-3'!G107)</f>
        <v>1.0180014278109821</v>
      </c>
    </row>
    <row r="287" spans="1:6" ht="26.4">
      <c r="A287" s="259" t="s">
        <v>542</v>
      </c>
      <c r="B287" s="260" t="s">
        <v>598</v>
      </c>
      <c r="C287" s="184">
        <f>100*('РС-3'!D13-'РС-3'!D32)/('РС-3'!D89+'РС-3'!D108)</f>
        <v>3.5097440764876824</v>
      </c>
      <c r="D287" s="184">
        <f>100*('РС-3'!E13-'РС-3'!E32)/('РС-3'!E89+'РС-3'!E108)</f>
        <v>2.0628364116753715</v>
      </c>
      <c r="E287" s="184">
        <f>100*('РС-3'!F13-'РС-3'!F32)/('РС-3'!F89+'РС-3'!F108)</f>
        <v>1.9323555067647309</v>
      </c>
      <c r="F287" s="184">
        <f>100*('РС-3'!G13-'РС-3'!G32)/('РС-3'!G89+'РС-3'!G108)</f>
        <v>1.9713288046201349</v>
      </c>
    </row>
    <row r="288" spans="1:6">
      <c r="A288" s="259" t="s">
        <v>543</v>
      </c>
      <c r="B288" s="260" t="s">
        <v>599</v>
      </c>
      <c r="C288" s="184">
        <f>100*('РС-3'!D14-'РС-3'!D33)/('РС-3'!D90+'РС-3'!D109)</f>
        <v>4.3538505083579429</v>
      </c>
      <c r="D288" s="184">
        <f>100*('РС-3'!E14-'РС-3'!E33)/('РС-3'!E90+'РС-3'!E109)</f>
        <v>4.6961790232541736</v>
      </c>
      <c r="E288" s="184">
        <f>100*('РС-3'!F14-'РС-3'!F33)/('РС-3'!F90+'РС-3'!F109)</f>
        <v>5.7053048036176088</v>
      </c>
      <c r="F288" s="184">
        <f>100*('РС-3'!G14-'РС-3'!G33)/('РС-3'!G90+'РС-3'!G109)</f>
        <v>4.3978137541865019</v>
      </c>
    </row>
    <row r="289" spans="1:6">
      <c r="A289" s="259" t="s">
        <v>544</v>
      </c>
      <c r="B289" s="260" t="s">
        <v>600</v>
      </c>
      <c r="C289" s="184">
        <f>100*('РС-3'!D15-'РС-3'!D34)/('РС-3'!D91+'РС-3'!D110)</f>
        <v>5.8446043294555832</v>
      </c>
      <c r="D289" s="184">
        <f>100*('РС-3'!E15-'РС-3'!E34)/('РС-3'!E91+'РС-3'!E110)</f>
        <v>5.4738601598681926</v>
      </c>
      <c r="E289" s="184">
        <f>100*('РС-3'!F15-'РС-3'!F34)/('РС-3'!F91+'РС-3'!F110)</f>
        <v>2.3402582205341016</v>
      </c>
      <c r="F289" s="184">
        <f>100*('РС-3'!G15-'РС-3'!G34)/('РС-3'!G91+'РС-3'!G110)</f>
        <v>2.2921959824926383</v>
      </c>
    </row>
    <row r="290" spans="1:6" ht="39.6">
      <c r="A290" s="259" t="s">
        <v>545</v>
      </c>
      <c r="B290" s="260" t="s">
        <v>601</v>
      </c>
      <c r="C290" s="184">
        <f>100*('РС-3'!D16-'РС-3'!D35)/('РС-3'!D92+'РС-3'!D111)</f>
        <v>5.3912356210229566</v>
      </c>
      <c r="D290" s="184">
        <f>100*('РС-3'!E16-'РС-3'!E35)/('РС-3'!E92+'РС-3'!E111)</f>
        <v>4.9627649479338842</v>
      </c>
      <c r="E290" s="184">
        <f>100*('РС-3'!F16-'РС-3'!F35)/('РС-3'!F92+'РС-3'!F111)</f>
        <v>2.668378191651009</v>
      </c>
      <c r="F290" s="184">
        <f>100*('РС-3'!G16-'РС-3'!G35)/('РС-3'!G92+'РС-3'!G111)</f>
        <v>1.3108672355026894</v>
      </c>
    </row>
    <row r="291" spans="1:6">
      <c r="A291" s="259" t="s">
        <v>582</v>
      </c>
      <c r="B291" s="260" t="s">
        <v>602</v>
      </c>
      <c r="C291" s="184">
        <f>100*('РС-3'!D17-'РС-3'!D36)/('РС-3'!D93+'РС-3'!D112)</f>
        <v>3.2104372906712673</v>
      </c>
      <c r="D291" s="184">
        <f>100*('РС-3'!E17-'РС-3'!E36)/('РС-3'!E93+'РС-3'!E112)</f>
        <v>2.892961548919383</v>
      </c>
      <c r="E291" s="184">
        <f>100*('РС-3'!F17-'РС-3'!F36)/('РС-3'!F93+'РС-3'!F112)</f>
        <v>5.1344102354891632</v>
      </c>
      <c r="F291" s="184">
        <f>100*('РС-3'!G17-'РС-3'!G36)/('РС-3'!G93+'РС-3'!G112)</f>
        <v>5.6171372575468439</v>
      </c>
    </row>
    <row r="292" spans="1:6" ht="26.4">
      <c r="A292" s="259" t="s">
        <v>232</v>
      </c>
      <c r="B292" s="260" t="s">
        <v>603</v>
      </c>
      <c r="C292" s="184">
        <f>100*('РС-3'!D18-'РС-3'!D37)/('РС-3'!D94+'РС-3'!D113)</f>
        <v>-2.2288304581710259</v>
      </c>
      <c r="D292" s="184">
        <f>100*('РС-3'!E18-'РС-3'!E37)/('РС-3'!E94+'РС-3'!E113)</f>
        <v>-17.287876001324545</v>
      </c>
      <c r="E292" s="184">
        <f>100*('РС-3'!F18-'РС-3'!F37)/('РС-3'!F94+'РС-3'!F113)</f>
        <v>-11.08180930511201</v>
      </c>
      <c r="F292" s="184">
        <f>100*('РС-3'!G18-'РС-3'!G37)/('РС-3'!G94+'РС-3'!G113)</f>
        <v>-5.0485121092408081</v>
      </c>
    </row>
    <row r="293" spans="1:6">
      <c r="A293" s="259" t="s">
        <v>586</v>
      </c>
      <c r="B293" s="260"/>
      <c r="C293" s="184">
        <f>100*('РС-3'!D19-'РС-3'!D38)/('РС-3'!D95+'РС-3'!D114)</f>
        <v>12.101062872221735</v>
      </c>
      <c r="D293" s="184">
        <f>100*('РС-3'!E19-'РС-3'!E38)/('РС-3'!E95+'РС-3'!E114)</f>
        <v>10.74726069946372</v>
      </c>
      <c r="E293" s="184">
        <f>100*('РС-3'!F19-'РС-3'!F38)/('РС-3'!F95+'РС-3'!F114)</f>
        <v>5.7915250974034134</v>
      </c>
      <c r="F293" s="184">
        <f>100*('РС-3'!G19-'РС-3'!G38)/('РС-3'!G95+'РС-3'!G114)</f>
        <v>3.7436525957406284</v>
      </c>
    </row>
    <row r="294" spans="1:6">
      <c r="A294" s="259" t="s">
        <v>233</v>
      </c>
      <c r="B294" s="260"/>
      <c r="C294" s="184">
        <f>100*('РС-3'!D20-'РС-3'!D39)/('РС-3'!D96+'РС-3'!D115)</f>
        <v>12.100987589573927</v>
      </c>
      <c r="D294" s="184">
        <f>100*('РС-3'!E20-'РС-3'!E39)/('РС-3'!E96+'РС-3'!E115)</f>
        <v>10.74726069946372</v>
      </c>
      <c r="E294" s="184">
        <f>100*('РС-3'!F20-'РС-3'!F39)/('РС-3'!F96+'РС-3'!F115)</f>
        <v>5.7915250974034134</v>
      </c>
      <c r="F294" s="184">
        <f>100*('РС-3'!G20-'РС-3'!G39)/('РС-3'!G96+'РС-3'!G115)</f>
        <v>3.7436525957406284</v>
      </c>
    </row>
    <row r="295" spans="1:6">
      <c r="A295" s="259" t="s">
        <v>534</v>
      </c>
      <c r="B295" s="260"/>
      <c r="C295" s="184">
        <f>100*('РС-3'!D21-'РС-3'!D40)/('РС-3'!D97+'РС-3'!D116)</f>
        <v>12.100987589573927</v>
      </c>
      <c r="D295" s="184">
        <f>100*('РС-3'!E21-'РС-3'!E40)/('РС-3'!E97+'РС-3'!E116)</f>
        <v>10.74726069946372</v>
      </c>
      <c r="E295" s="184">
        <f>100*('РС-3'!F21-'РС-3'!F40)/('РС-3'!F97+'РС-3'!F116)</f>
        <v>5.7915250974034134</v>
      </c>
      <c r="F295" s="184">
        <f>100*('РС-3'!G21-'РС-3'!G40)/('РС-3'!G97+'РС-3'!G116)</f>
        <v>3.7436525957406284</v>
      </c>
    </row>
    <row r="298" spans="1:6">
      <c r="A298" s="263" t="s">
        <v>652</v>
      </c>
      <c r="C298" t="s">
        <v>653</v>
      </c>
    </row>
    <row r="299" spans="1:6">
      <c r="A299" s="263"/>
    </row>
    <row r="300" spans="1:6" ht="21">
      <c r="A300" s="887"/>
      <c r="B300" s="889" t="s">
        <v>531</v>
      </c>
      <c r="C300" s="186" t="str">
        <f>C280</f>
        <v>2 квартал 2008 года</v>
      </c>
      <c r="D300" s="186" t="str">
        <f>D280</f>
        <v>3 квартал 2008 года</v>
      </c>
      <c r="E300" s="186" t="str">
        <f>E280</f>
        <v>4 квартал 2008 года</v>
      </c>
      <c r="F300" s="186" t="str">
        <f>F280</f>
        <v>1 квартал 2009 года</v>
      </c>
    </row>
    <row r="301" spans="1:6">
      <c r="A301" s="888"/>
      <c r="B301" s="890"/>
      <c r="C301" s="187" t="s">
        <v>535</v>
      </c>
      <c r="D301" s="187" t="s">
        <v>535</v>
      </c>
      <c r="E301" s="187" t="s">
        <v>535</v>
      </c>
      <c r="F301" s="187" t="s">
        <v>535</v>
      </c>
    </row>
    <row r="302" spans="1:6" ht="26.4">
      <c r="A302" s="259" t="s">
        <v>540</v>
      </c>
      <c r="B302" s="260" t="s">
        <v>593</v>
      </c>
      <c r="C302" s="184">
        <f>'РС-3'!D27/'РС-3'!D160*100</f>
        <v>316.11371623359742</v>
      </c>
      <c r="D302" s="184">
        <f>'РС-3'!E27/'РС-3'!E160*100</f>
        <v>210.29357529268569</v>
      </c>
      <c r="E302" s="184">
        <f>'РС-3'!F27/'РС-3'!F160*100</f>
        <v>252.83042760287034</v>
      </c>
      <c r="F302" s="184">
        <f>'РС-3'!G27/'РС-3'!G160*100</f>
        <v>447.42837440860603</v>
      </c>
    </row>
    <row r="303" spans="1:6">
      <c r="A303" s="259" t="s">
        <v>539</v>
      </c>
      <c r="B303" s="260" t="s">
        <v>594</v>
      </c>
      <c r="C303" s="184">
        <f>'РС-3'!D28/'РС-3'!D161*100</f>
        <v>59.737309965684645</v>
      </c>
      <c r="D303" s="184">
        <f>'РС-3'!E28/'РС-3'!E161*100</f>
        <v>66.064264491558461</v>
      </c>
      <c r="E303" s="184">
        <f>'РС-3'!F28/'РС-3'!F161*100</f>
        <v>69.343810550688829</v>
      </c>
      <c r="F303" s="184">
        <f>'РС-3'!G28/'РС-3'!G161*100</f>
        <v>83.650230270378998</v>
      </c>
    </row>
    <row r="304" spans="1:6">
      <c r="A304" s="259" t="s">
        <v>529</v>
      </c>
      <c r="B304" s="260" t="s">
        <v>595</v>
      </c>
      <c r="C304" s="184">
        <f>'РС-3'!D29/'РС-3'!D162*100</f>
        <v>62.81916191873804</v>
      </c>
      <c r="D304" s="184">
        <f>'РС-3'!E29/'РС-3'!E162*100</f>
        <v>63.94127414420668</v>
      </c>
      <c r="E304" s="184">
        <f>'РС-3'!F29/'РС-3'!F162*100</f>
        <v>80.29616995140222</v>
      </c>
      <c r="F304" s="184">
        <f>'РС-3'!G29/'РС-3'!G162*100</f>
        <v>87.154957015231332</v>
      </c>
    </row>
    <row r="305" spans="1:6" ht="26.4">
      <c r="A305" s="259" t="s">
        <v>583</v>
      </c>
      <c r="B305" s="260" t="s">
        <v>596</v>
      </c>
      <c r="C305" s="184">
        <f>'РС-3'!D30/'РС-3'!D163*100</f>
        <v>98.193471104234391</v>
      </c>
      <c r="D305" s="184">
        <f>'РС-3'!E30/'РС-3'!E163*100</f>
        <v>116.4238142062389</v>
      </c>
      <c r="E305" s="184">
        <f>'РС-3'!F30/'РС-3'!F163*100</f>
        <v>105.32998491318715</v>
      </c>
      <c r="F305" s="184">
        <f>'РС-3'!G30/'РС-3'!G163*100</f>
        <v>97.202989259616828</v>
      </c>
    </row>
    <row r="306" spans="1:6">
      <c r="A306" s="259" t="s">
        <v>541</v>
      </c>
      <c r="B306" s="260" t="s">
        <v>597</v>
      </c>
      <c r="C306" s="184">
        <f>'РС-3'!D31/'РС-3'!D164*100</f>
        <v>84.184763481848663</v>
      </c>
      <c r="D306" s="184">
        <f>'РС-3'!E31/'РС-3'!E164*100</f>
        <v>106.2349464333749</v>
      </c>
      <c r="E306" s="184">
        <f>'РС-3'!F31/'РС-3'!F164*100</f>
        <v>96.920314972435932</v>
      </c>
      <c r="F306" s="184">
        <f>'РС-3'!G31/'РС-3'!G164*100</f>
        <v>97.914393061566784</v>
      </c>
    </row>
    <row r="307" spans="1:6" ht="26.4">
      <c r="A307" s="259" t="s">
        <v>542</v>
      </c>
      <c r="B307" s="260" t="s">
        <v>598</v>
      </c>
      <c r="C307" s="184">
        <f>'РС-3'!D32/'РС-3'!D165*100</f>
        <v>117.23246740052753</v>
      </c>
      <c r="D307" s="184">
        <f>'РС-3'!E32/'РС-3'!E165*100</f>
        <v>144.77775897417243</v>
      </c>
      <c r="E307" s="184">
        <f>'РС-3'!F32/'РС-3'!F165*100</f>
        <v>142.75471285549909</v>
      </c>
      <c r="F307" s="184">
        <f>'РС-3'!G32/'РС-3'!G165*100</f>
        <v>167.06496883005994</v>
      </c>
    </row>
    <row r="308" spans="1:6">
      <c r="A308" s="259" t="s">
        <v>543</v>
      </c>
      <c r="B308" s="260" t="s">
        <v>599</v>
      </c>
      <c r="C308" s="184">
        <f>'РС-3'!D33/'РС-3'!D166*100</f>
        <v>69.206825551679302</v>
      </c>
      <c r="D308" s="184">
        <f>'РС-3'!E33/'РС-3'!E166*100</f>
        <v>75.934363053019396</v>
      </c>
      <c r="E308" s="184">
        <f>'РС-3'!F33/'РС-3'!F166*100</f>
        <v>69.686641439421408</v>
      </c>
      <c r="F308" s="184">
        <f>'РС-3'!G33/'РС-3'!G166*100</f>
        <v>53.223737631070634</v>
      </c>
    </row>
    <row r="309" spans="1:6">
      <c r="A309" s="259" t="s">
        <v>544</v>
      </c>
      <c r="B309" s="260" t="s">
        <v>600</v>
      </c>
      <c r="C309" s="184">
        <f>'РС-3'!D34/'РС-3'!D167*100</f>
        <v>78.035060518476371</v>
      </c>
      <c r="D309" s="184">
        <f>'РС-3'!E34/'РС-3'!E167*100</f>
        <v>92.551556625814214</v>
      </c>
      <c r="E309" s="184">
        <f>'РС-3'!F34/'РС-3'!F167*100</f>
        <v>103.13924349574471</v>
      </c>
      <c r="F309" s="184">
        <f>'РС-3'!G34/'РС-3'!G167*100</f>
        <v>108.61869805916524</v>
      </c>
    </row>
    <row r="310" spans="1:6" ht="39.6">
      <c r="A310" s="259" t="s">
        <v>545</v>
      </c>
      <c r="B310" s="260" t="s">
        <v>601</v>
      </c>
      <c r="C310" s="184">
        <f>'РС-3'!D35/'РС-3'!D168*100</f>
        <v>65.110358793876713</v>
      </c>
      <c r="D310" s="184">
        <f>'РС-3'!E35/'РС-3'!E168*100</f>
        <v>95.465445336928553</v>
      </c>
      <c r="E310" s="184">
        <f>'РС-3'!F35/'РС-3'!F168*100</f>
        <v>96.407251482157321</v>
      </c>
      <c r="F310" s="184">
        <f>'РС-3'!G35/'РС-3'!G168*100</f>
        <v>108.73197620472135</v>
      </c>
    </row>
    <row r="311" spans="1:6">
      <c r="A311" s="259" t="s">
        <v>582</v>
      </c>
      <c r="B311" s="260" t="s">
        <v>602</v>
      </c>
      <c r="C311" s="184">
        <f>'РС-3'!D36/'РС-3'!D169*100</f>
        <v>85.71252465483235</v>
      </c>
      <c r="D311" s="184">
        <f>'РС-3'!E36/'РС-3'!E169*100</f>
        <v>69.226556427107624</v>
      </c>
      <c r="E311" s="184">
        <f>'РС-3'!F36/'РС-3'!F169*100</f>
        <v>143.79971762113018</v>
      </c>
      <c r="F311" s="184">
        <f>'РС-3'!G36/'РС-3'!G169*100</f>
        <v>98.042939079212516</v>
      </c>
    </row>
    <row r="312" spans="1:6" ht="26.4">
      <c r="A312" s="259" t="s">
        <v>232</v>
      </c>
      <c r="B312" s="260" t="s">
        <v>603</v>
      </c>
      <c r="C312" s="184">
        <f>'РС-3'!D37/'РС-3'!D170*100</f>
        <v>99.104167734659356</v>
      </c>
      <c r="D312" s="184">
        <f>'РС-3'!E37/'РС-3'!E170*100</f>
        <v>127.26148749761801</v>
      </c>
      <c r="E312" s="184">
        <f>'РС-3'!F37/'РС-3'!F170*100</f>
        <v>114.62566009345916</v>
      </c>
      <c r="F312" s="184">
        <f>'РС-3'!G37/'РС-3'!G170*100</f>
        <v>131.0089908724315</v>
      </c>
    </row>
    <row r="313" spans="1:6">
      <c r="A313" s="259" t="s">
        <v>586</v>
      </c>
      <c r="B313" s="260"/>
      <c r="C313" s="184">
        <f>'РС-3'!D38/'РС-3'!D171*100</f>
        <v>70.752045589549695</v>
      </c>
      <c r="D313" s="184">
        <f>'РС-3'!E38/'РС-3'!E171*100</f>
        <v>79.772535874297006</v>
      </c>
      <c r="E313" s="184">
        <f>'РС-3'!F38/'РС-3'!F171*100</f>
        <v>89.992244416947017</v>
      </c>
      <c r="F313" s="184">
        <f>'РС-3'!G38/'РС-3'!G171*100</f>
        <v>95.950804862437565</v>
      </c>
    </row>
    <row r="314" spans="1:6">
      <c r="A314" s="259" t="s">
        <v>233</v>
      </c>
      <c r="B314" s="260"/>
      <c r="C314" s="184">
        <f>'РС-3'!D39/'РС-3'!D172*100</f>
        <v>70.756969921819717</v>
      </c>
      <c r="D314" s="184">
        <f>'РС-3'!E39/'РС-3'!E172*100</f>
        <v>79.772535874297006</v>
      </c>
      <c r="E314" s="184">
        <f>'РС-3'!F39/'РС-3'!F172*100</f>
        <v>89.992244416947017</v>
      </c>
      <c r="F314" s="184">
        <f>'РС-3'!G39/'РС-3'!G172*100</f>
        <v>95.950804862437565</v>
      </c>
    </row>
    <row r="315" spans="1:6">
      <c r="A315" s="259" t="s">
        <v>534</v>
      </c>
      <c r="B315" s="260"/>
      <c r="C315" s="184">
        <f>'РС-3'!D40/'РС-3'!D173*100</f>
        <v>70.756969921819717</v>
      </c>
      <c r="D315" s="184">
        <f>'РС-3'!E40/'РС-3'!E173*100</f>
        <v>79.772535874297006</v>
      </c>
      <c r="E315" s="184">
        <f>'РС-3'!F40/'РС-3'!F173*100</f>
        <v>89.992244416947017</v>
      </c>
      <c r="F315" s="184">
        <f>'РС-3'!G40/'РС-3'!G173*100</f>
        <v>95.950804862437565</v>
      </c>
    </row>
    <row r="317" spans="1:6">
      <c r="A317" s="263" t="s">
        <v>654</v>
      </c>
      <c r="C317" t="s">
        <v>655</v>
      </c>
    </row>
    <row r="318" spans="1:6">
      <c r="A318" s="263"/>
      <c r="C318" t="s">
        <v>656</v>
      </c>
    </row>
    <row r="319" spans="1:6" ht="21">
      <c r="A319" s="887"/>
      <c r="B319" s="889" t="s">
        <v>531</v>
      </c>
      <c r="C319" s="186" t="str">
        <f>C300</f>
        <v>2 квартал 2008 года</v>
      </c>
      <c r="D319" s="186" t="str">
        <f>D300</f>
        <v>3 квартал 2008 года</v>
      </c>
      <c r="E319" s="186" t="str">
        <f>E300</f>
        <v>4 квартал 2008 года</v>
      </c>
      <c r="F319" s="186" t="str">
        <f>F300</f>
        <v>1 квартал 2009 года</v>
      </c>
    </row>
    <row r="320" spans="1:6">
      <c r="A320" s="888"/>
      <c r="B320" s="890"/>
      <c r="C320" s="187" t="s">
        <v>535</v>
      </c>
      <c r="D320" s="187" t="s">
        <v>535</v>
      </c>
      <c r="E320" s="187" t="s">
        <v>535</v>
      </c>
      <c r="F320" s="187" t="s">
        <v>535</v>
      </c>
    </row>
    <row r="321" spans="1:6" ht="26.4">
      <c r="A321" s="259" t="s">
        <v>540</v>
      </c>
      <c r="B321" s="260" t="s">
        <v>593</v>
      </c>
      <c r="C321" s="184">
        <f>('РС-3'!D65+'РС-3'!D122)/'РС-3'!D46</f>
        <v>7.0236253148706629</v>
      </c>
      <c r="D321" s="184">
        <f>('РС-3'!E65+'РС-3'!E122)/'РС-3'!E46</f>
        <v>9.057996595245692</v>
      </c>
      <c r="E321" s="184">
        <f>('РС-3'!F65+'РС-3'!F122)/'РС-3'!F46</f>
        <v>9.9419124128361513</v>
      </c>
      <c r="F321" s="184">
        <f>('РС-3'!G65+'РС-3'!G122)/'РС-3'!G46</f>
        <v>8.5677266034952417</v>
      </c>
    </row>
    <row r="322" spans="1:6">
      <c r="A322" s="259" t="s">
        <v>539</v>
      </c>
      <c r="B322" s="260" t="s">
        <v>594</v>
      </c>
      <c r="C322" s="184">
        <f>('РС-3'!D66+'РС-3'!D123)/'РС-3'!D47</f>
        <v>0.79583285243156932</v>
      </c>
      <c r="D322" s="184">
        <f>('РС-3'!E66+'РС-3'!E123)/'РС-3'!E47</f>
        <v>0.78771964892732282</v>
      </c>
      <c r="E322" s="184">
        <f>('РС-3'!F66+'РС-3'!F123)/'РС-3'!F47</f>
        <v>0.70463398514504971</v>
      </c>
      <c r="F322" s="184">
        <f>('РС-3'!G66+'РС-3'!G123)/'РС-3'!G47</f>
        <v>0.64417845246144356</v>
      </c>
    </row>
    <row r="323" spans="1:6">
      <c r="A323" s="259" t="s">
        <v>529</v>
      </c>
      <c r="B323" s="260" t="s">
        <v>595</v>
      </c>
      <c r="C323" s="184">
        <f>('РС-3'!D67+'РС-3'!D124)/'РС-3'!D48</f>
        <v>0.5407972621753433</v>
      </c>
      <c r="D323" s="184">
        <f>('РС-3'!E67+'РС-3'!E124)/'РС-3'!E48</f>
        <v>0.53706968001989219</v>
      </c>
      <c r="E323" s="184">
        <f>('РС-3'!F67+'РС-3'!F124)/'РС-3'!F48</f>
        <v>0.532242941647877</v>
      </c>
      <c r="F323" s="184">
        <f>('РС-3'!G67+'РС-3'!G124)/'РС-3'!G48</f>
        <v>0.5457531821087227</v>
      </c>
    </row>
    <row r="324" spans="1:6" ht="26.4">
      <c r="A324" s="259" t="s">
        <v>583</v>
      </c>
      <c r="B324" s="260" t="s">
        <v>596</v>
      </c>
      <c r="C324" s="184">
        <f>('РС-3'!D68+'РС-3'!D125)/'РС-3'!D49</f>
        <v>0.86317528728865622</v>
      </c>
      <c r="D324" s="184">
        <f>('РС-3'!E68+'РС-3'!E125)/'РС-3'!E49</f>
        <v>0.8673462536999863</v>
      </c>
      <c r="E324" s="184">
        <f>('РС-3'!F68+'РС-3'!F125)/'РС-3'!F49</f>
        <v>0.87181012758003995</v>
      </c>
      <c r="F324" s="184">
        <f>('РС-3'!G68+'РС-3'!G125)/'РС-3'!G49</f>
        <v>0.71012314784566311</v>
      </c>
    </row>
    <row r="325" spans="1:6">
      <c r="A325" s="259" t="s">
        <v>541</v>
      </c>
      <c r="B325" s="260" t="s">
        <v>597</v>
      </c>
      <c r="C325" s="184">
        <f>('РС-3'!D69+'РС-3'!D126)/'РС-3'!D50</f>
        <v>46.042176569361963</v>
      </c>
      <c r="D325" s="184">
        <f>('РС-3'!E69+'РС-3'!E126)/'РС-3'!E50</f>
        <v>8.5460424100308625</v>
      </c>
      <c r="E325" s="184">
        <f>('РС-3'!F69+'РС-3'!F126)/'РС-3'!F50</f>
        <v>51.010418086842868</v>
      </c>
      <c r="F325" s="184">
        <f>('РС-3'!G69+'РС-3'!G126)/'РС-3'!G50</f>
        <v>62.909883240553562</v>
      </c>
    </row>
    <row r="326" spans="1:6" ht="26.4">
      <c r="A326" s="259" t="s">
        <v>542</v>
      </c>
      <c r="B326" s="260" t="s">
        <v>598</v>
      </c>
      <c r="C326" s="184">
        <f>('РС-3'!D70+'РС-3'!D127)/'РС-3'!D51</f>
        <v>3.8839583320667601</v>
      </c>
      <c r="D326" s="184">
        <f>('РС-3'!E70+'РС-3'!E127)/'РС-3'!E51</f>
        <v>3.982037102135537</v>
      </c>
      <c r="E326" s="184">
        <f>('РС-3'!F70+'РС-3'!F127)/'РС-3'!F51</f>
        <v>4.2855310395507562</v>
      </c>
      <c r="F326" s="184">
        <f>('РС-3'!G70+'РС-3'!G127)/'РС-3'!G51</f>
        <v>5.611683516987565</v>
      </c>
    </row>
    <row r="327" spans="1:6">
      <c r="A327" s="259" t="s">
        <v>543</v>
      </c>
      <c r="B327" s="260" t="s">
        <v>599</v>
      </c>
      <c r="C327" s="184">
        <f>('РС-3'!D71+'РС-3'!D128)/'РС-3'!D52</f>
        <v>4.2195054786665462</v>
      </c>
      <c r="D327" s="184">
        <f>('РС-3'!E71+'РС-3'!E128)/'РС-3'!E52</f>
        <v>4.3898346518314355</v>
      </c>
      <c r="E327" s="184">
        <f>('РС-3'!F71+'РС-3'!F128)/'РС-3'!F52</f>
        <v>3.9421843274216832</v>
      </c>
      <c r="F327" s="184">
        <f>('РС-3'!G71+'РС-3'!G128)/'РС-3'!G52</f>
        <v>2.0520992846610207</v>
      </c>
    </row>
    <row r="328" spans="1:6">
      <c r="A328" s="259" t="s">
        <v>544</v>
      </c>
      <c r="B328" s="260" t="s">
        <v>600</v>
      </c>
      <c r="C328" s="184">
        <f>('РС-3'!D72+'РС-3'!D129)/'РС-3'!D53</f>
        <v>0.66212869874286806</v>
      </c>
      <c r="D328" s="184">
        <f>('РС-3'!E72+'РС-3'!E129)/'РС-3'!E53</f>
        <v>0.70662240400205234</v>
      </c>
      <c r="E328" s="184">
        <f>('РС-3'!F72+'РС-3'!F129)/'РС-3'!F53</f>
        <v>0.8264405113369665</v>
      </c>
      <c r="F328" s="184">
        <f>('РС-3'!G72+'РС-3'!G129)/'РС-3'!G53</f>
        <v>0.89094956343179288</v>
      </c>
    </row>
    <row r="329" spans="1:6" ht="39.6">
      <c r="A329" s="259" t="s">
        <v>545</v>
      </c>
      <c r="B329" s="260" t="s">
        <v>601</v>
      </c>
      <c r="C329" s="184">
        <f>('РС-3'!D73+'РС-3'!D130)/'РС-3'!D54</f>
        <v>2.4727340156581943</v>
      </c>
      <c r="D329" s="184">
        <f>('РС-3'!E73+'РС-3'!E130)/'РС-3'!E54</f>
        <v>3.1434756372934678</v>
      </c>
      <c r="E329" s="184">
        <f>('РС-3'!F73+'РС-3'!F130)/'РС-3'!F54</f>
        <v>3.2846013599926911</v>
      </c>
      <c r="F329" s="184">
        <f>('РС-3'!G73+'РС-3'!G130)/'РС-3'!G54</f>
        <v>3.9210408820999927</v>
      </c>
    </row>
    <row r="330" spans="1:6">
      <c r="A330" s="259" t="s">
        <v>582</v>
      </c>
      <c r="B330" s="260" t="s">
        <v>602</v>
      </c>
      <c r="C330" s="184">
        <f>('РС-3'!D74+'РС-3'!D131)/'РС-3'!D55</f>
        <v>0.11136408743161214</v>
      </c>
      <c r="D330" s="184">
        <f>('РС-3'!E74+'РС-3'!E131)/'РС-3'!E55</f>
        <v>5.7042322985295969E-2</v>
      </c>
      <c r="E330" s="184">
        <f>('РС-3'!F74+'РС-3'!F131)/'РС-3'!F55</f>
        <v>6.5598789434933982E-2</v>
      </c>
      <c r="F330" s="184">
        <f>('РС-3'!G74+'РС-3'!G131)/'РС-3'!G55</f>
        <v>5.3853084620900292E-2</v>
      </c>
    </row>
    <row r="331" spans="1:6" ht="26.4">
      <c r="A331" s="259" t="s">
        <v>232</v>
      </c>
      <c r="B331" s="260" t="s">
        <v>603</v>
      </c>
      <c r="C331" s="184">
        <f>('РС-3'!D75+'РС-3'!D132)/'РС-3'!D56</f>
        <v>0.63369051057563464</v>
      </c>
      <c r="D331" s="184">
        <f>('РС-3'!E75+'РС-3'!E132)/'РС-3'!E56</f>
        <v>0.95103944018500008</v>
      </c>
      <c r="E331" s="184">
        <f>('РС-3'!F75+'РС-3'!F132)/'РС-3'!F56</f>
        <v>0.88060412240374497</v>
      </c>
      <c r="F331" s="184">
        <f>('РС-3'!G75+'РС-3'!G132)/'РС-3'!G56</f>
        <v>1.2766810784124432</v>
      </c>
    </row>
    <row r="332" spans="1:6">
      <c r="A332" s="259" t="s">
        <v>586</v>
      </c>
      <c r="B332" s="260"/>
      <c r="C332" s="184">
        <f>('РС-3'!D76+'РС-3'!D133)/'РС-3'!D57</f>
        <v>0.88806232568723531</v>
      </c>
      <c r="D332" s="184">
        <f>('РС-3'!E76+'РС-3'!E133)/'РС-3'!E57</f>
        <v>0.90844834488011816</v>
      </c>
      <c r="E332" s="184">
        <f>('РС-3'!F76+'РС-3'!F133)/'РС-3'!F57</f>
        <v>0.90349142161178486</v>
      </c>
      <c r="F332" s="184">
        <f>('РС-3'!G76+'РС-3'!G133)/'РС-3'!G57</f>
        <v>0.87771975841696992</v>
      </c>
    </row>
    <row r="333" spans="1:6">
      <c r="A333" s="259" t="s">
        <v>233</v>
      </c>
      <c r="B333" s="260"/>
      <c r="C333" s="184">
        <f>('РС-3'!D77+'РС-3'!D134)/'РС-3'!D58</f>
        <v>0.88808685019259648</v>
      </c>
      <c r="D333" s="184">
        <f>('РС-3'!E77+'РС-3'!E134)/'РС-3'!E58</f>
        <v>0.90844834488011816</v>
      </c>
      <c r="E333" s="184">
        <f>('РС-3'!F77+'РС-3'!F134)/'РС-3'!F58</f>
        <v>0.90349142161178486</v>
      </c>
      <c r="F333" s="184">
        <f>('РС-3'!G77+'РС-3'!G134)/'РС-3'!G58</f>
        <v>0.87771975841696992</v>
      </c>
    </row>
    <row r="334" spans="1:6">
      <c r="A334" s="259" t="s">
        <v>534</v>
      </c>
      <c r="B334" s="260"/>
      <c r="C334" s="184">
        <f>('РС-3'!D78+'РС-3'!D135)/'РС-3'!D59</f>
        <v>0.88808685019259648</v>
      </c>
      <c r="D334" s="184">
        <f>('РС-3'!E78+'РС-3'!E135)/'РС-3'!E59</f>
        <v>0.90844834488011816</v>
      </c>
      <c r="E334" s="184">
        <f>('РС-3'!F78+'РС-3'!F135)/'РС-3'!F59</f>
        <v>0.90349142161178486</v>
      </c>
      <c r="F334" s="184">
        <f>('РС-3'!G78+'РС-3'!G135)/'РС-3'!G59</f>
        <v>0.87771975841696992</v>
      </c>
    </row>
  </sheetData>
  <mergeCells count="35">
    <mergeCell ref="A3:A4"/>
    <mergeCell ref="B3:B4"/>
    <mergeCell ref="A23:A24"/>
    <mergeCell ref="B23:B24"/>
    <mergeCell ref="G22:I22"/>
    <mergeCell ref="A62:A63"/>
    <mergeCell ref="B62:B63"/>
    <mergeCell ref="A43:A44"/>
    <mergeCell ref="B43:B44"/>
    <mergeCell ref="A160:A161"/>
    <mergeCell ref="B160:B161"/>
    <mergeCell ref="A100:A101"/>
    <mergeCell ref="B100:B101"/>
    <mergeCell ref="A120:A121"/>
    <mergeCell ref="B120:B121"/>
    <mergeCell ref="A200:A201"/>
    <mergeCell ref="B200:B201"/>
    <mergeCell ref="A140:A141"/>
    <mergeCell ref="B140:B141"/>
    <mergeCell ref="A280:A281"/>
    <mergeCell ref="B280:B281"/>
    <mergeCell ref="A220:A221"/>
    <mergeCell ref="B220:B221"/>
    <mergeCell ref="A240:A241"/>
    <mergeCell ref="B240:B241"/>
    <mergeCell ref="A300:A301"/>
    <mergeCell ref="B300:B301"/>
    <mergeCell ref="A319:A320"/>
    <mergeCell ref="B319:B320"/>
    <mergeCell ref="A81:A82"/>
    <mergeCell ref="B81:B82"/>
    <mergeCell ref="A260:A261"/>
    <mergeCell ref="B260:B261"/>
    <mergeCell ref="A180:A181"/>
    <mergeCell ref="B180:B181"/>
  </mergeCells>
  <phoneticPr fontId="46" type="noConversion"/>
  <pageMargins left="0.75" right="0.75" top="1" bottom="1" header="0.5" footer="0.5"/>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5">
    <tabColor indexed="13"/>
  </sheetPr>
  <dimension ref="A1:K51"/>
  <sheetViews>
    <sheetView workbookViewId="0">
      <pane xSplit="2" ySplit="5" topLeftCell="C9" activePane="bottomRight" state="frozen"/>
      <selection sqref="A1:M88"/>
      <selection pane="topRight" sqref="A1:M88"/>
      <selection pane="bottomLeft" sqref="A1:M88"/>
      <selection pane="bottomRight" activeCell="F30" sqref="F30"/>
    </sheetView>
  </sheetViews>
  <sheetFormatPr defaultColWidth="9.109375" defaultRowHeight="13.2"/>
  <cols>
    <col min="1" max="1" width="5" style="105" customWidth="1"/>
    <col min="2" max="2" width="34.44140625" style="68" customWidth="1"/>
    <col min="3" max="3" width="9.109375" style="68"/>
    <col min="4" max="4" width="15.5546875" style="68" customWidth="1"/>
    <col min="5" max="5" width="12.5546875" style="68" bestFit="1" customWidth="1"/>
    <col min="6" max="8" width="12.5546875" style="68" customWidth="1"/>
    <col min="9" max="9" width="25" style="68" customWidth="1"/>
    <col min="10" max="10" width="10.5546875" style="68" customWidth="1"/>
    <col min="11" max="11" width="11.6640625" style="68" customWidth="1"/>
    <col min="12" max="16384" width="9.109375" style="68"/>
  </cols>
  <sheetData>
    <row r="1" spans="1:11">
      <c r="I1" s="182"/>
      <c r="K1" s="182"/>
    </row>
    <row r="2" spans="1:11" ht="12.75" customHeight="1">
      <c r="B2" s="142" t="s">
        <v>73</v>
      </c>
      <c r="I2" s="69"/>
    </row>
    <row r="3" spans="1:11" ht="12.75" customHeight="1"/>
    <row r="4" spans="1:11" ht="27.75" customHeight="1">
      <c r="A4" s="1302" t="s">
        <v>174</v>
      </c>
      <c r="B4" s="1303"/>
      <c r="C4" s="1304" t="s">
        <v>175</v>
      </c>
      <c r="D4" s="71" t="s">
        <v>470</v>
      </c>
      <c r="E4" s="71" t="str">
        <f>'РС-3'!D6</f>
        <v>2 квартал 2008 года</v>
      </c>
      <c r="F4" s="71" t="str">
        <f>'РС-3'!E6</f>
        <v>3 квартал 2008 года</v>
      </c>
      <c r="G4" s="71" t="str">
        <f>'РС-3'!F6</f>
        <v>4 квартал 2008 года</v>
      </c>
      <c r="H4" s="71" t="str">
        <f>'РС-3'!G6</f>
        <v>1 квартал 2009 года</v>
      </c>
      <c r="I4" s="1306" t="s">
        <v>719</v>
      </c>
      <c r="J4" s="1291" t="s">
        <v>176</v>
      </c>
      <c r="K4" s="1292"/>
    </row>
    <row r="5" spans="1:11" ht="12.75" customHeight="1">
      <c r="A5" s="106" t="s">
        <v>177</v>
      </c>
      <c r="B5" s="70" t="s">
        <v>178</v>
      </c>
      <c r="C5" s="1305"/>
      <c r="D5" s="71" t="s">
        <v>535</v>
      </c>
      <c r="E5" s="71" t="s">
        <v>535</v>
      </c>
      <c r="F5" s="71" t="s">
        <v>535</v>
      </c>
      <c r="G5" s="71" t="s">
        <v>535</v>
      </c>
      <c r="H5" s="71" t="s">
        <v>535</v>
      </c>
      <c r="I5" s="1307"/>
      <c r="J5" s="1293"/>
      <c r="K5" s="1294"/>
    </row>
    <row r="6" spans="1:11" ht="12.75" customHeight="1">
      <c r="A6" s="107"/>
      <c r="B6" s="72" t="s">
        <v>181</v>
      </c>
      <c r="C6" s="72"/>
      <c r="D6" s="72"/>
      <c r="E6" s="72"/>
      <c r="F6" s="72"/>
      <c r="G6" s="72"/>
      <c r="H6" s="72"/>
      <c r="I6" s="73"/>
      <c r="J6" s="1295" t="s">
        <v>182</v>
      </c>
      <c r="K6" s="1296"/>
    </row>
    <row r="7" spans="1:11" ht="12.75" customHeight="1">
      <c r="A7" s="108">
        <v>110</v>
      </c>
      <c r="B7" s="74" t="s">
        <v>183</v>
      </c>
      <c r="C7" s="75" t="s">
        <v>184</v>
      </c>
      <c r="D7" s="342">
        <f>2032560812.47/1000</f>
        <v>2032560.81247</v>
      </c>
      <c r="E7" s="76">
        <f>'РС-3'!D19/1000</f>
        <v>2609203.8560000001</v>
      </c>
      <c r="F7" s="76">
        <f>'РС-3'!E19/1000</f>
        <v>2666449.8896599999</v>
      </c>
      <c r="G7" s="76">
        <f>'РС-3'!F19/1000</f>
        <v>2067226.9973900001</v>
      </c>
      <c r="H7" s="76">
        <f>'РС-3'!G19/1000</f>
        <v>1617754.1382599999</v>
      </c>
      <c r="I7" s="284"/>
      <c r="J7" s="1297"/>
      <c r="K7" s="1298"/>
    </row>
    <row r="8" spans="1:11" ht="12.75" customHeight="1">
      <c r="A8" s="108"/>
      <c r="B8" s="78"/>
      <c r="C8" s="79"/>
      <c r="D8" s="80" t="e">
        <f>D7-C7</f>
        <v>#VALUE!</v>
      </c>
      <c r="E8" s="80">
        <f>E7-D7</f>
        <v>576643.04353000014</v>
      </c>
      <c r="F8" s="80">
        <f>F7-E7</f>
        <v>57246.033659999724</v>
      </c>
      <c r="G8" s="80">
        <f>G7-F7</f>
        <v>-599222.89226999972</v>
      </c>
      <c r="H8" s="80">
        <f>H7-G7</f>
        <v>-449472.85913000023</v>
      </c>
      <c r="I8" s="77"/>
      <c r="J8" s="1297"/>
      <c r="K8" s="1298"/>
    </row>
    <row r="9" spans="1:11" ht="14.25" customHeight="1">
      <c r="A9" s="108"/>
      <c r="B9" s="78"/>
      <c r="C9" s="79"/>
      <c r="D9" s="80" t="e">
        <f>100*D7/C7</f>
        <v>#VALUE!</v>
      </c>
      <c r="E9" s="80">
        <f>100*E7/D7</f>
        <v>128.37027261335686</v>
      </c>
      <c r="F9" s="80">
        <f>100*F7/E7</f>
        <v>102.19400387318758</v>
      </c>
      <c r="G9" s="80">
        <f>100*G7/F7</f>
        <v>77.527314704331204</v>
      </c>
      <c r="H9" s="80">
        <f>100*H7/G7</f>
        <v>78.257208342504867</v>
      </c>
      <c r="I9" s="77"/>
      <c r="J9" s="1297"/>
      <c r="K9" s="1298"/>
    </row>
    <row r="10" spans="1:11" ht="12.75" customHeight="1">
      <c r="A10" s="108">
        <v>120</v>
      </c>
      <c r="B10" s="74" t="s">
        <v>185</v>
      </c>
      <c r="C10" s="75" t="s">
        <v>186</v>
      </c>
      <c r="D10" s="342">
        <f>1109695618.54/1000</f>
        <v>1109695.6185399999</v>
      </c>
      <c r="E10" s="76">
        <f>'РС-3'!D39/1000</f>
        <v>1176077.5963299999</v>
      </c>
      <c r="F10" s="76">
        <f>'РС-3'!E39/1000</f>
        <v>1321665.05165</v>
      </c>
      <c r="G10" s="76">
        <f>'РС-3'!F39/1000</f>
        <v>1309538.3339500001</v>
      </c>
      <c r="H10" s="76">
        <f>'РС-3'!G39/1000</f>
        <v>1109389.06779</v>
      </c>
      <c r="I10" s="285"/>
      <c r="J10" s="1297"/>
      <c r="K10" s="1298"/>
    </row>
    <row r="11" spans="1:11" ht="12.75" customHeight="1">
      <c r="A11" s="108"/>
      <c r="B11" s="78"/>
      <c r="C11" s="79"/>
      <c r="D11" s="80" t="e">
        <f>D10-C10</f>
        <v>#VALUE!</v>
      </c>
      <c r="E11" s="80">
        <f>E10-D10</f>
        <v>66381.977789999917</v>
      </c>
      <c r="F11" s="80">
        <f>F10-E10</f>
        <v>145587.45532000018</v>
      </c>
      <c r="G11" s="80">
        <f>G10-F10</f>
        <v>-12126.717699999921</v>
      </c>
      <c r="H11" s="80">
        <f>H10-G10</f>
        <v>-200149.26616000012</v>
      </c>
      <c r="I11" s="73"/>
      <c r="J11" s="1297"/>
      <c r="K11" s="1298"/>
    </row>
    <row r="12" spans="1:11" ht="12.75" customHeight="1">
      <c r="A12" s="108"/>
      <c r="B12" s="78"/>
      <c r="C12" s="79"/>
      <c r="D12" s="80" t="e">
        <f>100*D10/C10</f>
        <v>#VALUE!</v>
      </c>
      <c r="E12" s="80">
        <f>100*E10/D10</f>
        <v>105.98199872838437</v>
      </c>
      <c r="F12" s="80">
        <f>100*F10/E10</f>
        <v>112.3790688449735</v>
      </c>
      <c r="G12" s="80">
        <f>100*G10/F10</f>
        <v>99.082466644263562</v>
      </c>
      <c r="H12" s="80">
        <f>100*H10/G10</f>
        <v>84.716043740675858</v>
      </c>
      <c r="I12" s="73"/>
      <c r="J12" s="1299"/>
      <c r="K12" s="1300"/>
    </row>
    <row r="13" spans="1:11" ht="12.75" customHeight="1">
      <c r="A13" s="108">
        <v>121</v>
      </c>
      <c r="B13" s="74" t="s">
        <v>187</v>
      </c>
      <c r="C13" s="75"/>
      <c r="D13" s="111">
        <f>D10/D7</f>
        <v>0.5459593689555986</v>
      </c>
      <c r="E13" s="111">
        <f>E10/E7</f>
        <v>0.45074193556227821</v>
      </c>
      <c r="F13" s="111">
        <f>F10/F7</f>
        <v>0.49566468763398591</v>
      </c>
      <c r="G13" s="111">
        <f>G10/G7</f>
        <v>0.63347582805534752</v>
      </c>
      <c r="H13" s="111">
        <f>H10/H7</f>
        <v>0.68575875749773718</v>
      </c>
      <c r="I13" s="285"/>
      <c r="J13" s="1286" t="s">
        <v>188</v>
      </c>
      <c r="K13" s="1282"/>
    </row>
    <row r="14" spans="1:11">
      <c r="A14" s="108">
        <v>350</v>
      </c>
      <c r="B14" s="83" t="s">
        <v>127</v>
      </c>
      <c r="C14" s="84" t="s">
        <v>184</v>
      </c>
      <c r="D14" s="76">
        <f>D16</f>
        <v>922865.19393000007</v>
      </c>
      <c r="E14" s="76">
        <f>E16</f>
        <v>1433126.2596700003</v>
      </c>
      <c r="F14" s="76">
        <f>F16</f>
        <v>1344784.8380099998</v>
      </c>
      <c r="G14" s="76">
        <f>G16</f>
        <v>757688.66344000003</v>
      </c>
      <c r="H14" s="76">
        <f>H16</f>
        <v>508365.07046999992</v>
      </c>
      <c r="I14" s="286" t="s">
        <v>118</v>
      </c>
      <c r="J14" s="1286"/>
      <c r="K14" s="1282"/>
    </row>
    <row r="15" spans="1:11" ht="12.75" customHeight="1">
      <c r="A15" s="108"/>
      <c r="B15" s="78"/>
      <c r="C15" s="73"/>
      <c r="D15" s="80" t="e">
        <f>100*D14/C14</f>
        <v>#VALUE!</v>
      </c>
      <c r="E15" s="80">
        <f>100*E14/D14</f>
        <v>155.29096438961636</v>
      </c>
      <c r="F15" s="80">
        <f>100*F14/E14</f>
        <v>93.835754451925084</v>
      </c>
      <c r="G15" s="80">
        <f>100*G14/F14</f>
        <v>56.342742870392605</v>
      </c>
      <c r="H15" s="80">
        <f>100*H14/G14</f>
        <v>67.094189869749371</v>
      </c>
      <c r="I15" s="73"/>
      <c r="J15" s="81"/>
      <c r="K15" s="82"/>
    </row>
    <row r="16" spans="1:11" ht="12.75" customHeight="1">
      <c r="A16" s="108">
        <v>351</v>
      </c>
      <c r="B16" s="74" t="s">
        <v>270</v>
      </c>
      <c r="C16" s="75" t="s">
        <v>184</v>
      </c>
      <c r="D16" s="76">
        <f>D7-D10</f>
        <v>922865.19393000007</v>
      </c>
      <c r="E16" s="76">
        <f>E7-E10</f>
        <v>1433126.2596700003</v>
      </c>
      <c r="F16" s="76">
        <f>F7-F10</f>
        <v>1344784.8380099998</v>
      </c>
      <c r="G16" s="76">
        <f>G7-G10</f>
        <v>757688.66344000003</v>
      </c>
      <c r="H16" s="76">
        <f>H7-H10</f>
        <v>508365.07046999992</v>
      </c>
      <c r="I16" s="285"/>
      <c r="J16" s="81"/>
      <c r="K16" s="82"/>
    </row>
    <row r="17" spans="1:11" ht="12.75" customHeight="1">
      <c r="A17" s="108"/>
      <c r="B17" s="78"/>
      <c r="C17" s="79"/>
      <c r="D17" s="80">
        <f>(1-C13)*D7</f>
        <v>2032560.81247</v>
      </c>
      <c r="E17" s="80">
        <f>(1-D13)*E7</f>
        <v>1184684.5653017254</v>
      </c>
      <c r="F17" s="80">
        <f>(1-E13)*F7</f>
        <v>1464569.1053148285</v>
      </c>
      <c r="G17" s="80">
        <f>(1-F13)*G7</f>
        <v>1042575.5734601432</v>
      </c>
      <c r="H17" s="80">
        <f>(1-G13)*H7</f>
        <v>592945.99593578128</v>
      </c>
      <c r="I17" s="73"/>
      <c r="J17" s="81"/>
      <c r="K17" s="82"/>
    </row>
    <row r="18" spans="1:11" ht="12.75" customHeight="1">
      <c r="A18" s="108"/>
      <c r="B18" s="78"/>
      <c r="C18" s="79"/>
      <c r="D18" s="80">
        <f>100*D17/D7</f>
        <v>100</v>
      </c>
      <c r="E18" s="80">
        <f>100*E17/E7</f>
        <v>45.404063104440134</v>
      </c>
      <c r="F18" s="80">
        <f>100*F17/F7</f>
        <v>54.925806443772181</v>
      </c>
      <c r="G18" s="80">
        <f>100*G17/G7</f>
        <v>50.433531236601411</v>
      </c>
      <c r="H18" s="80">
        <f>100*H17/H7</f>
        <v>36.652417194465251</v>
      </c>
      <c r="I18" s="73"/>
      <c r="J18" s="81"/>
      <c r="K18" s="82"/>
    </row>
    <row r="19" spans="1:11" ht="12.75" customHeight="1">
      <c r="A19" s="108"/>
      <c r="B19" s="78"/>
      <c r="C19" s="79"/>
      <c r="D19" s="80">
        <f>D29-D18</f>
        <v>-54.595936895559859</v>
      </c>
      <c r="E19" s="80">
        <f>E29-E18</f>
        <v>9.5217433393320547</v>
      </c>
      <c r="F19" s="80">
        <f>F29-F18</f>
        <v>-4.4922752071707777</v>
      </c>
      <c r="G19" s="80">
        <f>G29-G18</f>
        <v>-13.78111404213616</v>
      </c>
      <c r="H19" s="80">
        <f>H29-H18</f>
        <v>-5.2282929442389623</v>
      </c>
      <c r="I19" s="73"/>
      <c r="J19" s="81"/>
      <c r="K19" s="82"/>
    </row>
    <row r="20" spans="1:11" ht="12.75" customHeight="1">
      <c r="A20" s="108">
        <v>700</v>
      </c>
      <c r="B20" s="74" t="s">
        <v>475</v>
      </c>
      <c r="C20" s="75" t="s">
        <v>186</v>
      </c>
      <c r="D20" s="342">
        <f>5510921543.82/1000</f>
        <v>5510921.5438199993</v>
      </c>
      <c r="E20" s="76">
        <f>'РС-3'!D59/1000</f>
        <v>6273246.9503199998</v>
      </c>
      <c r="F20" s="76">
        <f>'РС-3'!E59/1000</f>
        <v>6556538.4215500001</v>
      </c>
      <c r="G20" s="76">
        <f>'РС-3'!F59/1000</f>
        <v>6873009.1605099998</v>
      </c>
      <c r="H20" s="76">
        <f>'РС-3'!G59/1000</f>
        <v>7231849.6129200002</v>
      </c>
      <c r="I20" s="285"/>
      <c r="J20" s="81"/>
      <c r="K20" s="82"/>
    </row>
    <row r="21" spans="1:11" ht="12.75" customHeight="1">
      <c r="A21" s="108"/>
      <c r="B21" s="78"/>
      <c r="C21" s="79"/>
      <c r="D21" s="80" t="e">
        <f>100*D20/C20</f>
        <v>#VALUE!</v>
      </c>
      <c r="E21" s="80">
        <f>100*E20/D20</f>
        <v>113.83299327414448</v>
      </c>
      <c r="F21" s="80">
        <f>100*F20/E20</f>
        <v>104.51586671899707</v>
      </c>
      <c r="G21" s="80">
        <f>100*G20/F20</f>
        <v>104.8267960715341</v>
      </c>
      <c r="H21" s="80">
        <f>100*H20/G20</f>
        <v>105.22100937201972</v>
      </c>
      <c r="I21" s="73"/>
      <c r="J21" s="81"/>
      <c r="K21" s="82"/>
    </row>
    <row r="22" spans="1:11" ht="12.75" customHeight="1">
      <c r="A22" s="108">
        <v>720</v>
      </c>
      <c r="B22" s="74" t="s">
        <v>189</v>
      </c>
      <c r="C22" s="75" t="s">
        <v>186</v>
      </c>
      <c r="D22" s="455">
        <f>10144841719.8/1000</f>
        <v>10144841.719799999</v>
      </c>
      <c r="E22" s="76">
        <f>('РС-3'!D97+'РС-3'!D116)/1000</f>
        <v>11844435.07491</v>
      </c>
      <c r="F22" s="76">
        <f>('РС-3'!E97+'РС-3'!E116)/1000</f>
        <v>12512814.89875</v>
      </c>
      <c r="G22" s="76">
        <f>('РС-3'!F97+'РС-3'!F116)/1000</f>
        <v>13082713.977700001</v>
      </c>
      <c r="H22" s="76">
        <f>('РС-3'!G97+'РС-3'!G116)/1000</f>
        <v>13579386.90808</v>
      </c>
      <c r="I22" s="285"/>
      <c r="J22" s="81"/>
      <c r="K22" s="82"/>
    </row>
    <row r="23" spans="1:11" ht="12.75" customHeight="1">
      <c r="A23" s="108"/>
      <c r="B23" s="78"/>
      <c r="C23" s="79"/>
      <c r="D23" s="80" t="e">
        <f>100*D22/C22</f>
        <v>#VALUE!</v>
      </c>
      <c r="E23" s="80">
        <f>100*E22/D22</f>
        <v>116.75327621714247</v>
      </c>
      <c r="F23" s="80">
        <f>100*F22/E22</f>
        <v>105.64298609104478</v>
      </c>
      <c r="G23" s="80">
        <f>100*G22/F22</f>
        <v>104.55452337113155</v>
      </c>
      <c r="H23" s="80">
        <f>100*H22/G22</f>
        <v>103.79640593860417</v>
      </c>
      <c r="I23" s="73"/>
      <c r="J23" s="81"/>
      <c r="K23" s="82"/>
    </row>
    <row r="24" spans="1:11" ht="21.75" customHeight="1">
      <c r="A24" s="108">
        <v>3501</v>
      </c>
      <c r="B24" s="85" t="s">
        <v>271</v>
      </c>
      <c r="C24" s="86"/>
      <c r="D24" s="113">
        <f>D16/D7</f>
        <v>0.4540406310444014</v>
      </c>
      <c r="E24" s="113">
        <f>E16/E7</f>
        <v>0.54925806443772185</v>
      </c>
      <c r="F24" s="113">
        <f>F16/F7</f>
        <v>0.50433531236601403</v>
      </c>
      <c r="G24" s="113">
        <f>G16/G7</f>
        <v>0.36652417194465248</v>
      </c>
      <c r="H24" s="113">
        <f>H16/H7</f>
        <v>0.31424124250226287</v>
      </c>
      <c r="I24" s="73"/>
      <c r="J24" s="1286" t="s">
        <v>190</v>
      </c>
      <c r="K24" s="1282"/>
    </row>
    <row r="25" spans="1:11" ht="12.75" customHeight="1">
      <c r="A25" s="108">
        <v>921</v>
      </c>
      <c r="B25" s="85" t="s">
        <v>191</v>
      </c>
      <c r="C25" s="86"/>
      <c r="D25" s="80">
        <f>D7/D22</f>
        <v>0.20035411774862771</v>
      </c>
      <c r="E25" s="80">
        <f>E7/E22</f>
        <v>0.22028943039479038</v>
      </c>
      <c r="F25" s="80">
        <f>F7/F22</f>
        <v>0.21309752531593606</v>
      </c>
      <c r="G25" s="80">
        <f>G7/G22</f>
        <v>0.15801209144476214</v>
      </c>
      <c r="H25" s="80">
        <f>H7/H22</f>
        <v>0.11913307642021781</v>
      </c>
      <c r="I25" s="73"/>
      <c r="J25" s="1286" t="s">
        <v>506</v>
      </c>
      <c r="K25" s="1282"/>
    </row>
    <row r="26" spans="1:11" ht="12.75" customHeight="1">
      <c r="A26" s="108">
        <v>9011</v>
      </c>
      <c r="B26" s="85" t="s">
        <v>192</v>
      </c>
      <c r="C26" s="86"/>
      <c r="D26" s="80">
        <f>D22/D20</f>
        <v>1.8408612133439866</v>
      </c>
      <c r="E26" s="80">
        <f>E22/E20</f>
        <v>1.8880868501925965</v>
      </c>
      <c r="F26" s="80">
        <f>F22/F20</f>
        <v>1.9084483448801182</v>
      </c>
      <c r="G26" s="80">
        <f>G22/G20</f>
        <v>1.9034914216132399</v>
      </c>
      <c r="H26" s="80">
        <f>H22/H20</f>
        <v>1.87771975841697</v>
      </c>
      <c r="I26" s="73"/>
      <c r="J26" s="1286" t="s">
        <v>193</v>
      </c>
      <c r="K26" s="1282"/>
    </row>
    <row r="27" spans="1:11" ht="12.75" customHeight="1">
      <c r="A27" s="108"/>
      <c r="B27" s="88"/>
      <c r="C27" s="89"/>
      <c r="D27" s="112">
        <f>D20/D22</f>
        <v>0.54322400447748387</v>
      </c>
      <c r="E27" s="112">
        <f>E20/E22</f>
        <v>0.52963665304802787</v>
      </c>
      <c r="F27" s="112">
        <f>F20/F22</f>
        <v>0.52398588763628096</v>
      </c>
      <c r="G27" s="112">
        <f>G20/G22</f>
        <v>0.52535041064302967</v>
      </c>
      <c r="H27" s="112">
        <f>H20/H22</f>
        <v>0.53256083370132923</v>
      </c>
      <c r="I27" s="73"/>
      <c r="J27" s="90"/>
      <c r="K27" s="91"/>
    </row>
    <row r="28" spans="1:11" ht="12.75" customHeight="1">
      <c r="A28" s="108"/>
      <c r="B28" s="72" t="s">
        <v>446</v>
      </c>
      <c r="C28" s="92"/>
      <c r="D28" s="80"/>
      <c r="E28" s="80"/>
      <c r="F28" s="80"/>
      <c r="G28" s="80"/>
      <c r="H28" s="87"/>
      <c r="I28" s="1287" t="s">
        <v>577</v>
      </c>
      <c r="J28" s="93"/>
      <c r="K28" s="94"/>
    </row>
    <row r="29" spans="1:11" ht="12.75" customHeight="1">
      <c r="A29" s="108">
        <v>931</v>
      </c>
      <c r="B29" s="78" t="s">
        <v>499</v>
      </c>
      <c r="C29" s="95" t="s">
        <v>194</v>
      </c>
      <c r="D29" s="96">
        <f>(D7-D10)/D7*100</f>
        <v>45.404063104440141</v>
      </c>
      <c r="E29" s="96">
        <f>(E7-E10)/E7*100</f>
        <v>54.925806443772188</v>
      </c>
      <c r="F29" s="96">
        <f>(F7-F10)/F7*100</f>
        <v>50.433531236601404</v>
      </c>
      <c r="G29" s="96">
        <f>(G7-G10)/G7*100</f>
        <v>36.652417194465251</v>
      </c>
      <c r="H29" s="96">
        <f>(H7-H10)/H7*100</f>
        <v>31.424124250226289</v>
      </c>
      <c r="I29" s="1288"/>
      <c r="J29" s="1286" t="s">
        <v>516</v>
      </c>
      <c r="K29" s="1282"/>
    </row>
    <row r="30" spans="1:11" ht="12.75" customHeight="1">
      <c r="A30" s="108"/>
      <c r="B30" s="78" t="s">
        <v>195</v>
      </c>
      <c r="C30" s="95" t="s">
        <v>194</v>
      </c>
      <c r="D30" s="264" t="e">
        <f>D29-C29</f>
        <v>#VALUE!</v>
      </c>
      <c r="E30" s="264">
        <f>E29-D29</f>
        <v>9.5217433393320476</v>
      </c>
      <c r="F30" s="264">
        <f>F29-E29</f>
        <v>-4.4922752071707848</v>
      </c>
      <c r="G30" s="264">
        <f>G29-F29</f>
        <v>-13.781114042136153</v>
      </c>
      <c r="H30" s="264">
        <f>H29-G29</f>
        <v>-5.2282929442389623</v>
      </c>
      <c r="I30" s="1288"/>
      <c r="J30" s="93"/>
      <c r="K30" s="94"/>
    </row>
    <row r="31" spans="1:11" ht="12.75" customHeight="1">
      <c r="A31" s="108" t="s">
        <v>589</v>
      </c>
      <c r="B31" s="85" t="s">
        <v>196</v>
      </c>
      <c r="C31" s="95"/>
      <c r="D31" s="80"/>
      <c r="E31" s="80"/>
      <c r="F31" s="80"/>
      <c r="G31" s="80"/>
      <c r="H31" s="179"/>
      <c r="I31" s="1288"/>
      <c r="J31" s="93"/>
      <c r="K31" s="94"/>
    </row>
    <row r="32" spans="1:11" ht="12.75" customHeight="1">
      <c r="A32" s="108"/>
      <c r="B32" s="85" t="s">
        <v>537</v>
      </c>
      <c r="C32" s="95" t="s">
        <v>194</v>
      </c>
      <c r="D32" s="264" t="e">
        <f>100*(D7-C10)/D7-100*(C7-C10)/C7</f>
        <v>#VALUE!</v>
      </c>
      <c r="E32" s="264">
        <f>100*(E7-D10)/E7-100*(D7-D10)/D7</f>
        <v>12.065890192302192</v>
      </c>
      <c r="F32" s="264">
        <f>100*(F7-E10)/F7-100*(E7-E10)/E7</f>
        <v>0.96769821608992856</v>
      </c>
      <c r="G32" s="264">
        <f>100*(G7-F10)/G7-100*(F7-F10)/F7</f>
        <v>-14.367731656714071</v>
      </c>
      <c r="H32" s="264">
        <f>100*(H7-G10)/H7-100*(G7-G10)/G7</f>
        <v>-17.600337708425048</v>
      </c>
      <c r="I32" s="1288"/>
      <c r="J32" s="1290" t="s">
        <v>259</v>
      </c>
      <c r="K32" s="1285"/>
    </row>
    <row r="33" spans="1:11" ht="22.5" customHeight="1">
      <c r="A33" s="108"/>
      <c r="B33" s="85" t="s">
        <v>260</v>
      </c>
      <c r="C33" s="95" t="s">
        <v>194</v>
      </c>
      <c r="D33" s="97"/>
      <c r="E33" s="265">
        <f>100*(E7-E10)/E7-100*(E7-D10)/E7</f>
        <v>-2.544146852970151</v>
      </c>
      <c r="F33" s="265">
        <f>100*(F7-F10)/F7-100*(F7-E10)/F7</f>
        <v>-5.4599734232607062</v>
      </c>
      <c r="G33" s="265">
        <f>100*(G7-G10)/G7-100*(G7-F10)/G7</f>
        <v>0.58661761457791073</v>
      </c>
      <c r="H33" s="265">
        <f>100*(H7-H10)/H7-100*(H7-G10)/H7</f>
        <v>12.372044764186089</v>
      </c>
      <c r="I33" s="1289"/>
      <c r="J33" s="1290" t="s">
        <v>261</v>
      </c>
      <c r="K33" s="1285"/>
    </row>
    <row r="34" spans="1:11" ht="12.75" customHeight="1">
      <c r="A34" s="109"/>
      <c r="B34" s="98"/>
      <c r="C34" s="98"/>
      <c r="D34" s="98"/>
      <c r="E34" s="98"/>
      <c r="F34" s="98"/>
      <c r="G34" s="98"/>
      <c r="H34" s="180"/>
      <c r="I34" s="73"/>
      <c r="J34" s="99"/>
      <c r="K34" s="99"/>
    </row>
    <row r="35" spans="1:11" ht="12.75" customHeight="1">
      <c r="A35" s="110"/>
      <c r="B35" s="72" t="s">
        <v>262</v>
      </c>
      <c r="C35" s="92"/>
      <c r="D35" s="100"/>
      <c r="E35" s="100"/>
      <c r="F35" s="100"/>
      <c r="G35" s="100"/>
      <c r="H35" s="95"/>
      <c r="I35" s="1287" t="s">
        <v>199</v>
      </c>
      <c r="J35" s="101"/>
      <c r="K35" s="99"/>
    </row>
    <row r="36" spans="1:11" ht="12.75" customHeight="1">
      <c r="A36" s="108">
        <v>9321</v>
      </c>
      <c r="B36" s="78" t="s">
        <v>500</v>
      </c>
      <c r="C36" s="95" t="s">
        <v>194</v>
      </c>
      <c r="D36" s="264">
        <f>100*D16/D20</f>
        <v>16.746113814030068</v>
      </c>
      <c r="E36" s="264">
        <f>100*E16/E20</f>
        <v>22.845047724398867</v>
      </c>
      <c r="F36" s="264">
        <f>100*F16/F20</f>
        <v>20.510591893886676</v>
      </c>
      <c r="G36" s="264">
        <f>100*G16/G20</f>
        <v>11.024118340965181</v>
      </c>
      <c r="H36" s="264">
        <f>100*H16/H20</f>
        <v>7.0295304476711538</v>
      </c>
      <c r="I36" s="1288"/>
      <c r="J36" s="1282" t="s">
        <v>71</v>
      </c>
      <c r="K36" s="1283"/>
    </row>
    <row r="37" spans="1:11" ht="12.75" customHeight="1">
      <c r="A37" s="108"/>
      <c r="B37" s="78" t="s">
        <v>263</v>
      </c>
      <c r="C37" s="95"/>
      <c r="D37" s="264" t="e">
        <f>D36-C36</f>
        <v>#VALUE!</v>
      </c>
      <c r="E37" s="264">
        <f>E36-D36</f>
        <v>6.0989339103687996</v>
      </c>
      <c r="F37" s="264">
        <f>F36-E36</f>
        <v>-2.3344558305121907</v>
      </c>
      <c r="G37" s="264">
        <f>G36-F36</f>
        <v>-9.4864735529214954</v>
      </c>
      <c r="H37" s="264">
        <f>H36-G36</f>
        <v>-3.9945878932940273</v>
      </c>
      <c r="I37" s="1288"/>
      <c r="J37" s="102"/>
      <c r="K37" s="91"/>
    </row>
    <row r="38" spans="1:11" ht="18.75" customHeight="1">
      <c r="A38" s="108"/>
      <c r="B38" s="85" t="s">
        <v>264</v>
      </c>
      <c r="C38" s="95" t="s">
        <v>194</v>
      </c>
      <c r="D38" s="264">
        <f>100*(D24-C24)*C25*C26</f>
        <v>0</v>
      </c>
      <c r="E38" s="264">
        <f>100*(E24-D24)*D25*D26</f>
        <v>3.5118486489118643</v>
      </c>
      <c r="F38" s="264">
        <f>100*(F24-E24)*E25*E26</f>
        <v>-1.8684521565288128</v>
      </c>
      <c r="G38" s="264">
        <f>100*(G24-F24)*F25*F26</f>
        <v>-5.6045809014505448</v>
      </c>
      <c r="H38" s="264">
        <f>100*(H24-G24)*G25*G26</f>
        <v>-1.5725380356967888</v>
      </c>
      <c r="I38" s="1288"/>
      <c r="J38" s="1284" t="s">
        <v>265</v>
      </c>
      <c r="K38" s="1285"/>
    </row>
    <row r="39" spans="1:11" ht="27" customHeight="1">
      <c r="A39" s="108"/>
      <c r="B39" s="85" t="s">
        <v>266</v>
      </c>
      <c r="C39" s="95" t="s">
        <v>194</v>
      </c>
      <c r="D39" s="264">
        <f>100*D24*(D25-C25)*C26</f>
        <v>0</v>
      </c>
      <c r="E39" s="264">
        <f>100*E24*(E25-D25)*D26</f>
        <v>2.0156751446439434</v>
      </c>
      <c r="F39" s="264">
        <f>100*F24*(F25-E25)*E26</f>
        <v>-0.68483396562091792</v>
      </c>
      <c r="G39" s="264">
        <f>100*G24*(G25-F25)*F26</f>
        <v>-3.8531845059649212</v>
      </c>
      <c r="H39" s="264">
        <f>100*H24*(H25-G25)*G26</f>
        <v>-2.3255697037759715</v>
      </c>
      <c r="I39" s="1288"/>
      <c r="J39" s="1284" t="s">
        <v>267</v>
      </c>
      <c r="K39" s="1285"/>
    </row>
    <row r="40" spans="1:11" ht="28.5" customHeight="1">
      <c r="A40" s="108"/>
      <c r="B40" s="85" t="s">
        <v>268</v>
      </c>
      <c r="C40" s="95" t="s">
        <v>194</v>
      </c>
      <c r="D40" s="264">
        <f>100*D24*D25*(D26-C26)</f>
        <v>16.746113814030068</v>
      </c>
      <c r="E40" s="264">
        <f>100*E24*E25*(E26-D26)</f>
        <v>0.57141011681299081</v>
      </c>
      <c r="F40" s="264">
        <f>100*F24*F25*(F26-E26)</f>
        <v>0.21883029163754114</v>
      </c>
      <c r="G40" s="264">
        <f>100*G24*G25*(G26-F26)</f>
        <v>-2.8708145506028276E-2</v>
      </c>
      <c r="H40" s="264">
        <f>100*H24*H25*(H26-G26)</f>
        <v>-9.6480153821268982E-2</v>
      </c>
      <c r="I40" s="1288"/>
      <c r="J40" s="1284" t="s">
        <v>269</v>
      </c>
      <c r="K40" s="1285"/>
    </row>
    <row r="41" spans="1:11" ht="12.75" customHeight="1">
      <c r="D41" s="103"/>
      <c r="I41" s="1289"/>
    </row>
    <row r="42" spans="1:11" ht="12.75" customHeight="1">
      <c r="A42" s="1301" t="s">
        <v>577</v>
      </c>
      <c r="B42" s="1301"/>
      <c r="C42" s="1301"/>
      <c r="D42" s="103"/>
      <c r="E42" s="103"/>
      <c r="F42" s="103"/>
      <c r="G42" s="103"/>
      <c r="H42" s="103"/>
    </row>
    <row r="43" spans="1:11">
      <c r="A43" s="1301"/>
      <c r="B43" s="1301"/>
      <c r="C43" s="1301"/>
      <c r="D43" s="103"/>
      <c r="E43" s="103"/>
      <c r="F43" s="103"/>
      <c r="G43" s="103"/>
      <c r="H43" s="103"/>
    </row>
    <row r="44" spans="1:11">
      <c r="A44" s="1301"/>
      <c r="B44" s="1301"/>
      <c r="C44" s="1301"/>
      <c r="D44" s="103"/>
      <c r="E44" s="103"/>
      <c r="F44" s="103"/>
      <c r="G44" s="103"/>
      <c r="H44" s="103"/>
    </row>
    <row r="45" spans="1:11">
      <c r="A45" s="1301"/>
      <c r="B45" s="1301"/>
      <c r="C45" s="1301"/>
      <c r="D45" s="103"/>
      <c r="E45" s="103"/>
      <c r="F45" s="103"/>
      <c r="G45" s="103"/>
      <c r="H45" s="103"/>
    </row>
    <row r="46" spans="1:11" ht="12.75" customHeight="1">
      <c r="A46" s="103"/>
      <c r="B46" s="103"/>
      <c r="C46" s="103"/>
      <c r="D46" s="103"/>
      <c r="E46" s="103"/>
      <c r="F46" s="103"/>
      <c r="G46" s="103"/>
      <c r="H46" s="103"/>
    </row>
    <row r="47" spans="1:11">
      <c r="A47" s="103"/>
      <c r="B47" s="103"/>
      <c r="C47" s="103"/>
      <c r="D47" s="103"/>
      <c r="E47" s="103"/>
      <c r="F47" s="103"/>
      <c r="G47" s="103"/>
      <c r="H47" s="103"/>
    </row>
    <row r="48" spans="1:11">
      <c r="A48" s="103"/>
      <c r="B48" s="103"/>
      <c r="C48" s="103"/>
      <c r="D48" s="103"/>
      <c r="E48" s="103"/>
      <c r="F48" s="103"/>
      <c r="G48" s="103"/>
      <c r="H48" s="103"/>
    </row>
    <row r="49" spans="1:8">
      <c r="A49" s="103"/>
      <c r="B49" s="103"/>
      <c r="C49" s="103"/>
      <c r="D49" s="103"/>
      <c r="E49" s="103"/>
      <c r="F49" s="103"/>
      <c r="G49" s="103"/>
      <c r="H49" s="103"/>
    </row>
    <row r="50" spans="1:8">
      <c r="A50" s="103"/>
      <c r="B50" s="103"/>
      <c r="C50" s="103"/>
      <c r="D50" s="103"/>
      <c r="E50" s="103"/>
      <c r="F50" s="103"/>
      <c r="G50" s="103"/>
      <c r="H50" s="103"/>
    </row>
    <row r="51" spans="1:8">
      <c r="A51" s="103"/>
      <c r="B51" s="103"/>
      <c r="C51" s="103"/>
      <c r="D51" s="103"/>
      <c r="E51" s="103"/>
      <c r="F51" s="103"/>
      <c r="G51" s="103"/>
      <c r="H51" s="103"/>
    </row>
  </sheetData>
  <mergeCells count="20">
    <mergeCell ref="A42:C45"/>
    <mergeCell ref="A4:B4"/>
    <mergeCell ref="C4:C5"/>
    <mergeCell ref="I4:I5"/>
    <mergeCell ref="I35:I41"/>
    <mergeCell ref="I28:I33"/>
    <mergeCell ref="J29:K29"/>
    <mergeCell ref="J32:K32"/>
    <mergeCell ref="J33:K33"/>
    <mergeCell ref="J4:K5"/>
    <mergeCell ref="J13:K13"/>
    <mergeCell ref="J6:K12"/>
    <mergeCell ref="J14:K14"/>
    <mergeCell ref="J36:K36"/>
    <mergeCell ref="J38:K38"/>
    <mergeCell ref="J39:K39"/>
    <mergeCell ref="J40:K40"/>
    <mergeCell ref="J24:K24"/>
    <mergeCell ref="J25:K25"/>
    <mergeCell ref="J26:K26"/>
  </mergeCells>
  <phoneticPr fontId="46" type="noConversion"/>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6">
    <tabColor indexed="29"/>
  </sheetPr>
  <dimension ref="A1:V462"/>
  <sheetViews>
    <sheetView tabSelected="1" view="pageBreakPreview" topLeftCell="B5" zoomScaleNormal="100" zoomScaleSheetLayoutView="100" workbookViewId="0">
      <selection activeCell="P38" sqref="P38"/>
    </sheetView>
  </sheetViews>
  <sheetFormatPr defaultRowHeight="13.2"/>
  <cols>
    <col min="1" max="1" width="35.33203125" customWidth="1"/>
    <col min="2" max="2" width="8.33203125" customWidth="1"/>
    <col min="3" max="3" width="7.44140625" customWidth="1"/>
    <col min="4" max="4" width="8.44140625" customWidth="1"/>
    <col min="5" max="5" width="7.44140625" customWidth="1"/>
    <col min="6" max="6" width="8.109375" customWidth="1"/>
    <col min="7" max="7" width="7.44140625" customWidth="1"/>
    <col min="8" max="8" width="8.44140625" customWidth="1"/>
    <col min="9" max="9" width="6.6640625" customWidth="1"/>
    <col min="10" max="10" width="8.109375" customWidth="1"/>
    <col min="11" max="11" width="7.88671875" customWidth="1"/>
  </cols>
  <sheetData>
    <row r="1" spans="1:22" ht="18.75" customHeight="1">
      <c r="A1" s="1313" t="s">
        <v>727</v>
      </c>
      <c r="B1" s="1313"/>
      <c r="C1" s="1313"/>
      <c r="D1" s="1313"/>
      <c r="E1" s="1313"/>
      <c r="F1" s="1313"/>
      <c r="G1" s="1313"/>
      <c r="H1" s="1313"/>
      <c r="I1" s="1313"/>
      <c r="J1" s="1313"/>
      <c r="K1" s="1313"/>
      <c r="L1" s="267"/>
    </row>
    <row r="2" spans="1:22" ht="16.5" customHeight="1">
      <c r="A2" s="1315"/>
      <c r="B2" s="1315"/>
      <c r="C2" s="1315"/>
      <c r="D2" s="1315"/>
      <c r="E2" s="1315"/>
      <c r="F2" s="1315"/>
      <c r="G2" s="1315"/>
      <c r="H2" s="1315"/>
      <c r="I2" s="1315"/>
      <c r="J2" s="1315"/>
      <c r="K2" s="1315"/>
      <c r="L2" s="267"/>
    </row>
    <row r="3" spans="1:22" s="7" customFormat="1" ht="16.5" customHeight="1">
      <c r="A3" s="21"/>
      <c r="B3" s="21"/>
      <c r="C3" s="21"/>
      <c r="D3" s="21"/>
      <c r="E3" s="1316"/>
      <c r="F3" s="1316"/>
      <c r="G3" s="1316"/>
      <c r="H3" s="1316"/>
      <c r="I3" s="1316"/>
      <c r="J3" s="1316"/>
      <c r="K3" s="1316"/>
      <c r="L3" s="267"/>
      <c r="O3" s="1322"/>
      <c r="P3" s="1322"/>
      <c r="Q3" s="1322"/>
      <c r="R3" s="1322"/>
      <c r="S3" s="1322"/>
      <c r="T3" s="1322"/>
      <c r="U3" s="1322"/>
    </row>
    <row r="4" spans="1:22" s="7" customFormat="1" ht="15.75" customHeight="1">
      <c r="A4" s="21"/>
      <c r="B4" s="21"/>
      <c r="C4" s="21"/>
      <c r="D4" s="21"/>
      <c r="E4" s="280"/>
      <c r="F4" s="1317"/>
      <c r="G4" s="1317"/>
      <c r="H4" s="1317"/>
      <c r="I4" s="1317"/>
      <c r="J4" s="1317"/>
      <c r="K4" s="1317"/>
      <c r="L4" s="267"/>
      <c r="O4" s="268"/>
      <c r="P4" s="268"/>
      <c r="Q4" s="268"/>
      <c r="R4" s="268"/>
      <c r="S4" s="268"/>
      <c r="T4" s="268"/>
      <c r="U4" s="268"/>
    </row>
    <row r="5" spans="1:22" s="7" customFormat="1" ht="15" customHeight="1">
      <c r="A5" s="21"/>
      <c r="B5" s="21"/>
      <c r="C5" s="21"/>
      <c r="D5" s="21"/>
      <c r="E5" s="280"/>
      <c r="F5" s="281"/>
      <c r="G5" s="281"/>
      <c r="H5" s="1317"/>
      <c r="I5" s="1317"/>
      <c r="J5" s="1317"/>
      <c r="K5" s="1317"/>
      <c r="L5" s="269"/>
      <c r="M5" s="269"/>
      <c r="O5" s="268"/>
      <c r="P5" s="268"/>
      <c r="Q5" s="268"/>
      <c r="R5" s="268"/>
      <c r="S5" s="268"/>
      <c r="T5" s="268"/>
      <c r="U5" s="268"/>
    </row>
    <row r="6" spans="1:22" s="7" customFormat="1" ht="7.5" customHeight="1">
      <c r="A6" s="21"/>
      <c r="B6" s="21"/>
      <c r="C6" s="21"/>
      <c r="D6" s="21"/>
      <c r="E6" s="268"/>
      <c r="F6" s="268"/>
      <c r="G6" s="268"/>
      <c r="H6" s="268"/>
      <c r="I6" s="268"/>
      <c r="J6" s="268"/>
      <c r="K6" s="268"/>
      <c r="L6" s="267"/>
      <c r="O6" s="268"/>
      <c r="P6" s="268"/>
      <c r="Q6" s="268"/>
      <c r="R6" s="268"/>
      <c r="S6" s="268"/>
      <c r="T6" s="268"/>
      <c r="U6" s="268"/>
    </row>
    <row r="7" spans="1:22" ht="15" customHeight="1">
      <c r="A7" s="1314" t="s">
        <v>728</v>
      </c>
      <c r="B7" s="1314"/>
      <c r="C7" s="1314"/>
      <c r="D7" s="1314"/>
      <c r="E7" s="1314"/>
      <c r="F7" s="1314"/>
      <c r="G7" s="1314"/>
      <c r="H7" s="1314"/>
      <c r="I7" s="1314"/>
      <c r="J7" s="1314"/>
      <c r="K7" s="1314"/>
      <c r="L7" s="267"/>
      <c r="Q7" s="1322"/>
      <c r="R7" s="1322"/>
      <c r="S7" s="1322"/>
      <c r="T7" s="1322"/>
    </row>
    <row r="8" spans="1:22" ht="15.6">
      <c r="A8" s="1314" t="s">
        <v>729</v>
      </c>
      <c r="B8" s="1314"/>
      <c r="C8" s="1314"/>
      <c r="D8" s="1314"/>
      <c r="E8" s="1314"/>
      <c r="F8" s="1314"/>
      <c r="G8" s="1314"/>
      <c r="H8" s="1314"/>
      <c r="I8" s="1314"/>
      <c r="J8" s="1314"/>
      <c r="K8" s="1314"/>
    </row>
    <row r="9" spans="1:22" ht="15.6">
      <c r="A9" s="1308" t="s">
        <v>730</v>
      </c>
      <c r="B9" s="1308"/>
      <c r="C9" s="1308"/>
      <c r="D9" s="1308"/>
      <c r="E9" s="1308"/>
      <c r="F9" s="1308"/>
      <c r="G9" s="1308"/>
      <c r="H9" s="1308"/>
      <c r="I9" s="1308"/>
      <c r="J9" s="1308"/>
      <c r="K9" s="1308"/>
    </row>
    <row r="10" spans="1:22" ht="20.25" customHeight="1">
      <c r="A10" s="1310" t="s">
        <v>731</v>
      </c>
      <c r="B10" s="1310"/>
      <c r="C10" s="1310"/>
      <c r="D10" s="1310"/>
      <c r="E10" s="1310"/>
      <c r="F10" s="1310"/>
      <c r="G10" s="1310"/>
      <c r="H10" s="1310"/>
      <c r="I10" s="1310"/>
      <c r="J10" s="1310"/>
      <c r="K10" s="1310"/>
    </row>
    <row r="11" spans="1:22" ht="12.75" customHeight="1">
      <c r="J11" s="1309" t="s">
        <v>732</v>
      </c>
      <c r="K11" s="1309"/>
      <c r="N11" s="261"/>
      <c r="O11" s="262"/>
      <c r="P11" s="262"/>
      <c r="Q11" s="262"/>
      <c r="R11" s="262"/>
      <c r="S11" s="262"/>
      <c r="T11" s="262"/>
      <c r="U11" s="262"/>
      <c r="V11" s="262"/>
    </row>
    <row r="12" spans="1:22" ht="21" customHeight="1">
      <c r="A12" s="1318" t="s">
        <v>741</v>
      </c>
      <c r="B12" s="1311" t="s">
        <v>733</v>
      </c>
      <c r="C12" s="1312"/>
      <c r="D12" s="1311" t="s">
        <v>734</v>
      </c>
      <c r="E12" s="1312"/>
      <c r="F12" s="1311" t="s">
        <v>735</v>
      </c>
      <c r="G12" s="1312"/>
      <c r="H12" s="1311" t="s">
        <v>736</v>
      </c>
      <c r="I12" s="1312"/>
      <c r="J12" s="1311" t="s">
        <v>737</v>
      </c>
      <c r="K12" s="1312"/>
      <c r="L12" s="261"/>
      <c r="M12" s="261"/>
      <c r="N12" s="261"/>
      <c r="O12" s="261"/>
      <c r="P12" s="261"/>
      <c r="Q12" s="261"/>
      <c r="R12" s="261"/>
    </row>
    <row r="13" spans="1:22" ht="15.75" customHeight="1">
      <c r="A13" s="1319"/>
      <c r="B13" s="272" t="s">
        <v>738</v>
      </c>
      <c r="C13" s="272" t="s">
        <v>739</v>
      </c>
      <c r="D13" s="272" t="s">
        <v>738</v>
      </c>
      <c r="E13" s="272" t="s">
        <v>739</v>
      </c>
      <c r="F13" s="272" t="s">
        <v>738</v>
      </c>
      <c r="G13" s="272" t="s">
        <v>739</v>
      </c>
      <c r="H13" s="272" t="s">
        <v>738</v>
      </c>
      <c r="I13" s="272" t="s">
        <v>739</v>
      </c>
      <c r="J13" s="272" t="s">
        <v>738</v>
      </c>
      <c r="K13" s="272" t="s">
        <v>739</v>
      </c>
      <c r="L13" s="261"/>
      <c r="M13" s="261"/>
      <c r="N13" s="261"/>
      <c r="O13" s="261"/>
      <c r="P13" s="261"/>
      <c r="Q13" s="261"/>
      <c r="R13" s="261"/>
    </row>
    <row r="14" spans="1:22" ht="15.75" customHeight="1">
      <c r="A14" s="1320"/>
      <c r="B14" s="273" t="s">
        <v>740</v>
      </c>
      <c r="C14" s="273" t="s">
        <v>588</v>
      </c>
      <c r="D14" s="273" t="s">
        <v>740</v>
      </c>
      <c r="E14" s="273" t="s">
        <v>588</v>
      </c>
      <c r="F14" s="273" t="s">
        <v>740</v>
      </c>
      <c r="G14" s="273" t="s">
        <v>588</v>
      </c>
      <c r="H14" s="273" t="s">
        <v>740</v>
      </c>
      <c r="I14" s="273" t="s">
        <v>588</v>
      </c>
      <c r="J14" s="273" t="s">
        <v>740</v>
      </c>
      <c r="K14" s="273" t="s">
        <v>588</v>
      </c>
      <c r="L14" s="261"/>
      <c r="M14" s="261"/>
      <c r="N14" s="261"/>
      <c r="O14" s="261"/>
      <c r="P14" s="261"/>
      <c r="Q14" s="261"/>
      <c r="R14" s="261"/>
    </row>
    <row r="15" spans="1:22" ht="15.6">
      <c r="A15" s="275" t="s">
        <v>742</v>
      </c>
      <c r="B15" s="274">
        <v>1556</v>
      </c>
      <c r="C15" s="279">
        <v>100</v>
      </c>
      <c r="D15" s="274">
        <v>1610</v>
      </c>
      <c r="E15" s="279">
        <v>100</v>
      </c>
      <c r="F15" s="274">
        <v>1662</v>
      </c>
      <c r="G15" s="279">
        <v>100</v>
      </c>
      <c r="H15" s="274">
        <v>1674</v>
      </c>
      <c r="I15" s="279">
        <v>100</v>
      </c>
      <c r="J15" s="274">
        <f>SUM(J16:J26)</f>
        <v>1720</v>
      </c>
      <c r="K15" s="279">
        <v>100</v>
      </c>
      <c r="L15" s="261"/>
      <c r="M15" s="261"/>
      <c r="N15" s="261"/>
      <c r="O15" s="261"/>
      <c r="P15" s="261"/>
      <c r="Q15" s="261"/>
      <c r="R15" s="261"/>
    </row>
    <row r="16" spans="1:22" ht="27.6">
      <c r="A16" s="276" t="s">
        <v>743</v>
      </c>
      <c r="B16" s="277">
        <v>118</v>
      </c>
      <c r="C16" s="278">
        <v>7.58</v>
      </c>
      <c r="D16" s="277">
        <v>117</v>
      </c>
      <c r="E16" s="278">
        <v>7.27</v>
      </c>
      <c r="F16" s="277">
        <v>112</v>
      </c>
      <c r="G16" s="278">
        <v>6.74</v>
      </c>
      <c r="H16" s="277">
        <v>111</v>
      </c>
      <c r="I16" s="278">
        <v>6.63</v>
      </c>
      <c r="J16" s="277">
        <v>113</v>
      </c>
      <c r="K16" s="278">
        <v>6.57</v>
      </c>
      <c r="L16" s="262"/>
      <c r="M16" s="261"/>
      <c r="N16" s="262"/>
      <c r="O16" s="262"/>
      <c r="P16" s="262"/>
      <c r="Q16" s="262"/>
      <c r="R16" s="262"/>
    </row>
    <row r="17" spans="1:22" ht="15.6">
      <c r="A17" s="276" t="s">
        <v>744</v>
      </c>
      <c r="B17" s="277">
        <v>95</v>
      </c>
      <c r="C17" s="278">
        <v>6.11</v>
      </c>
      <c r="D17" s="277">
        <v>101</v>
      </c>
      <c r="E17" s="278">
        <v>6.27</v>
      </c>
      <c r="F17" s="277">
        <v>101</v>
      </c>
      <c r="G17" s="278">
        <v>6.08</v>
      </c>
      <c r="H17" s="277">
        <v>103</v>
      </c>
      <c r="I17" s="278">
        <v>6.15</v>
      </c>
      <c r="J17" s="277">
        <v>103</v>
      </c>
      <c r="K17" s="278">
        <v>5.99</v>
      </c>
      <c r="L17" s="262"/>
      <c r="M17" s="261"/>
      <c r="N17" s="262"/>
      <c r="O17" s="262"/>
      <c r="P17" s="262"/>
      <c r="Q17" s="262"/>
      <c r="R17" s="262"/>
    </row>
    <row r="18" spans="1:22" ht="15.75" customHeight="1">
      <c r="A18" s="276" t="s">
        <v>745</v>
      </c>
      <c r="B18" s="277">
        <v>444</v>
      </c>
      <c r="C18" s="278">
        <v>28.53</v>
      </c>
      <c r="D18" s="277">
        <v>468</v>
      </c>
      <c r="E18" s="278">
        <v>29.07</v>
      </c>
      <c r="F18" s="277">
        <v>478</v>
      </c>
      <c r="G18" s="278">
        <v>28.76</v>
      </c>
      <c r="H18" s="277">
        <v>475</v>
      </c>
      <c r="I18" s="278">
        <v>28.38</v>
      </c>
      <c r="J18" s="277">
        <v>489</v>
      </c>
      <c r="K18" s="278">
        <v>28.43</v>
      </c>
      <c r="L18" s="262"/>
      <c r="M18" s="261"/>
      <c r="N18" s="262"/>
      <c r="O18" s="262"/>
      <c r="P18" s="262"/>
      <c r="Q18" s="262"/>
      <c r="R18" s="262"/>
    </row>
    <row r="19" spans="1:22" ht="29.25" customHeight="1">
      <c r="A19" s="276" t="s">
        <v>746</v>
      </c>
      <c r="B19" s="277">
        <v>80</v>
      </c>
      <c r="C19" s="278">
        <v>5.14</v>
      </c>
      <c r="D19" s="277">
        <v>81</v>
      </c>
      <c r="E19" s="278">
        <v>5.03</v>
      </c>
      <c r="F19" s="277">
        <v>81</v>
      </c>
      <c r="G19" s="278">
        <v>4.87</v>
      </c>
      <c r="H19" s="277">
        <v>81</v>
      </c>
      <c r="I19" s="278">
        <v>4.84</v>
      </c>
      <c r="J19" s="277">
        <v>82</v>
      </c>
      <c r="K19" s="278">
        <v>4.7699999999999996</v>
      </c>
      <c r="L19" s="262"/>
      <c r="M19" s="261"/>
      <c r="N19" s="262"/>
      <c r="O19" s="262"/>
      <c r="P19" s="262"/>
      <c r="Q19" s="262"/>
      <c r="R19" s="262"/>
    </row>
    <row r="20" spans="1:22" ht="15.6">
      <c r="A20" s="276" t="s">
        <v>747</v>
      </c>
      <c r="B20" s="277">
        <v>237</v>
      </c>
      <c r="C20" s="278">
        <v>15.23</v>
      </c>
      <c r="D20" s="277">
        <v>241</v>
      </c>
      <c r="E20" s="278">
        <v>14.97</v>
      </c>
      <c r="F20" s="277">
        <v>245</v>
      </c>
      <c r="G20" s="278">
        <v>14.74</v>
      </c>
      <c r="H20" s="277">
        <v>247</v>
      </c>
      <c r="I20" s="278">
        <v>14.76</v>
      </c>
      <c r="J20" s="277">
        <v>246</v>
      </c>
      <c r="K20" s="278">
        <v>14.3</v>
      </c>
      <c r="L20" s="261"/>
      <c r="M20" s="261"/>
      <c r="N20" s="261"/>
      <c r="O20" s="261"/>
      <c r="P20" s="261"/>
      <c r="Q20" s="261"/>
      <c r="R20" s="261"/>
    </row>
    <row r="21" spans="1:22" ht="41.4">
      <c r="A21" s="276" t="s">
        <v>748</v>
      </c>
      <c r="B21" s="277">
        <v>259</v>
      </c>
      <c r="C21" s="278">
        <v>16.649999999999999</v>
      </c>
      <c r="D21" s="277">
        <v>277</v>
      </c>
      <c r="E21" s="278">
        <v>17.2</v>
      </c>
      <c r="F21" s="277">
        <v>296</v>
      </c>
      <c r="G21" s="278">
        <v>17.809999999999999</v>
      </c>
      <c r="H21" s="277">
        <v>303</v>
      </c>
      <c r="I21" s="278">
        <v>18.100000000000001</v>
      </c>
      <c r="J21" s="277">
        <v>319</v>
      </c>
      <c r="K21" s="278">
        <v>18.55</v>
      </c>
      <c r="L21" s="261"/>
      <c r="M21" s="261"/>
      <c r="N21" s="261"/>
      <c r="O21" s="261"/>
      <c r="P21" s="261"/>
      <c r="Q21" s="261"/>
      <c r="R21" s="261"/>
    </row>
    <row r="22" spans="1:22" ht="15.6">
      <c r="A22" s="276" t="s">
        <v>749</v>
      </c>
      <c r="B22" s="277">
        <v>38</v>
      </c>
      <c r="C22" s="278">
        <v>2.44</v>
      </c>
      <c r="D22" s="277">
        <v>36</v>
      </c>
      <c r="E22" s="278">
        <v>2.2400000000000002</v>
      </c>
      <c r="F22" s="277">
        <v>38</v>
      </c>
      <c r="G22" s="278">
        <v>2.29</v>
      </c>
      <c r="H22" s="277">
        <v>38</v>
      </c>
      <c r="I22" s="278">
        <v>2.27</v>
      </c>
      <c r="J22" s="277">
        <v>40</v>
      </c>
      <c r="K22" s="278">
        <v>2.33</v>
      </c>
      <c r="L22" s="261"/>
      <c r="M22" s="261"/>
      <c r="N22" s="261"/>
      <c r="O22" s="261"/>
      <c r="P22" s="261"/>
      <c r="Q22" s="261"/>
      <c r="R22" s="261"/>
    </row>
    <row r="23" spans="1:22" ht="15.6">
      <c r="A23" s="276" t="s">
        <v>750</v>
      </c>
      <c r="B23" s="277">
        <v>145</v>
      </c>
      <c r="C23" s="278">
        <v>9.32</v>
      </c>
      <c r="D23" s="277">
        <v>146</v>
      </c>
      <c r="E23" s="278">
        <v>9.07</v>
      </c>
      <c r="F23" s="277">
        <v>150</v>
      </c>
      <c r="G23" s="278">
        <v>9.0299999999999994</v>
      </c>
      <c r="H23" s="277">
        <v>149</v>
      </c>
      <c r="I23" s="278">
        <v>8.9</v>
      </c>
      <c r="J23" s="277">
        <v>153</v>
      </c>
      <c r="K23" s="278">
        <v>8.9</v>
      </c>
      <c r="L23" s="261"/>
      <c r="M23" s="261"/>
      <c r="N23" s="261"/>
      <c r="O23" s="261"/>
      <c r="P23" s="261"/>
      <c r="Q23" s="261"/>
      <c r="R23" s="261"/>
    </row>
    <row r="24" spans="1:22" ht="41.4">
      <c r="A24" s="276" t="s">
        <v>751</v>
      </c>
      <c r="B24" s="277">
        <v>131</v>
      </c>
      <c r="C24" s="278">
        <v>8.42</v>
      </c>
      <c r="D24" s="277">
        <v>136</v>
      </c>
      <c r="E24" s="278">
        <v>8.4499999999999993</v>
      </c>
      <c r="F24" s="277">
        <v>151</v>
      </c>
      <c r="G24" s="278">
        <v>9.09</v>
      </c>
      <c r="H24" s="277">
        <v>148</v>
      </c>
      <c r="I24" s="278">
        <v>8.84</v>
      </c>
      <c r="J24" s="277">
        <v>156</v>
      </c>
      <c r="K24" s="278">
        <v>9.07</v>
      </c>
      <c r="L24" s="262"/>
      <c r="M24" s="261"/>
      <c r="N24" s="262"/>
      <c r="O24" s="262"/>
      <c r="P24" s="262"/>
      <c r="Q24" s="262"/>
      <c r="R24" s="262"/>
    </row>
    <row r="25" spans="1:22" ht="15.6">
      <c r="A25" s="276" t="s">
        <v>752</v>
      </c>
      <c r="B25" s="277">
        <v>3</v>
      </c>
      <c r="C25" s="278">
        <v>0.19</v>
      </c>
      <c r="D25" s="277">
        <v>3</v>
      </c>
      <c r="E25" s="278">
        <v>0.19</v>
      </c>
      <c r="F25" s="277">
        <v>3</v>
      </c>
      <c r="G25" s="278">
        <v>0.18</v>
      </c>
      <c r="H25" s="277">
        <v>4</v>
      </c>
      <c r="I25" s="278">
        <v>0.24</v>
      </c>
      <c r="J25" s="277">
        <v>4</v>
      </c>
      <c r="K25" s="278">
        <v>0.23</v>
      </c>
      <c r="L25" s="262"/>
      <c r="M25" s="261"/>
      <c r="N25" s="262"/>
      <c r="O25" s="262"/>
      <c r="P25" s="262"/>
      <c r="Q25" s="262"/>
      <c r="R25" s="262"/>
    </row>
    <row r="26" spans="1:22" ht="27.6">
      <c r="A26" s="276" t="s">
        <v>753</v>
      </c>
      <c r="B26" s="277">
        <v>6</v>
      </c>
      <c r="C26" s="278">
        <v>0.39</v>
      </c>
      <c r="D26" s="277">
        <v>4</v>
      </c>
      <c r="E26" s="278">
        <v>0.25</v>
      </c>
      <c r="F26" s="277">
        <v>7</v>
      </c>
      <c r="G26" s="278">
        <v>0.42</v>
      </c>
      <c r="H26" s="277">
        <v>15</v>
      </c>
      <c r="I26" s="278">
        <v>0.9</v>
      </c>
      <c r="J26" s="277">
        <v>15</v>
      </c>
      <c r="K26" s="278">
        <v>0.87</v>
      </c>
      <c r="L26" s="262"/>
      <c r="M26" s="261"/>
      <c r="N26" s="262"/>
      <c r="O26" s="262"/>
      <c r="P26" s="262"/>
      <c r="Q26" s="262"/>
      <c r="R26" s="262"/>
    </row>
    <row r="27" spans="1:22" ht="27.6">
      <c r="A27" s="276" t="s">
        <v>754</v>
      </c>
      <c r="B27" s="277">
        <v>4971</v>
      </c>
      <c r="C27" s="278"/>
      <c r="D27" s="277">
        <v>5022</v>
      </c>
      <c r="E27" s="278"/>
      <c r="F27" s="277">
        <v>5040</v>
      </c>
      <c r="G27" s="278"/>
      <c r="H27" s="277">
        <v>5061</v>
      </c>
      <c r="I27" s="278"/>
      <c r="J27" s="277"/>
      <c r="K27" s="278"/>
      <c r="L27" s="262"/>
      <c r="M27" s="262"/>
      <c r="N27" s="262"/>
      <c r="O27" s="262"/>
      <c r="P27" s="262"/>
      <c r="Q27" s="262"/>
      <c r="R27" s="262"/>
    </row>
    <row r="28" spans="1:22" ht="15.6">
      <c r="A28" s="276" t="s">
        <v>755</v>
      </c>
      <c r="B28" s="277">
        <v>996</v>
      </c>
      <c r="C28" s="278"/>
      <c r="D28" s="277">
        <v>1031</v>
      </c>
      <c r="E28" s="278"/>
      <c r="F28" s="277">
        <v>1044</v>
      </c>
      <c r="G28" s="278"/>
      <c r="H28" s="277">
        <v>1046</v>
      </c>
      <c r="I28" s="278"/>
      <c r="J28" s="277">
        <v>1057</v>
      </c>
      <c r="K28" s="278"/>
      <c r="L28" s="262"/>
      <c r="M28" s="262"/>
      <c r="N28" s="262"/>
      <c r="O28" s="262"/>
      <c r="P28" s="262"/>
      <c r="Q28" s="262"/>
      <c r="R28" s="262"/>
    </row>
    <row r="29" spans="1:22" ht="15.6">
      <c r="A29" s="276" t="s">
        <v>756</v>
      </c>
      <c r="B29" s="278">
        <v>20.04</v>
      </c>
      <c r="C29" s="278"/>
      <c r="D29" s="278">
        <v>20.53</v>
      </c>
      <c r="E29" s="278"/>
      <c r="F29" s="278">
        <v>20.71</v>
      </c>
      <c r="G29" s="278"/>
      <c r="H29" s="278">
        <v>20.67</v>
      </c>
      <c r="I29" s="278"/>
      <c r="J29" s="277"/>
      <c r="K29" s="278"/>
      <c r="L29" s="262"/>
      <c r="M29" s="262"/>
      <c r="N29" s="262"/>
      <c r="O29" s="262"/>
      <c r="P29" s="262"/>
      <c r="Q29" s="262"/>
      <c r="R29" s="262"/>
    </row>
    <row r="30" spans="1:22" ht="12.75" customHeight="1">
      <c r="A30" s="261"/>
      <c r="B30" s="261"/>
      <c r="C30" s="261"/>
      <c r="D30" s="261"/>
      <c r="E30" s="261"/>
      <c r="F30" s="261"/>
      <c r="G30" s="261"/>
      <c r="H30" s="261"/>
      <c r="I30" s="261"/>
      <c r="J30" s="261"/>
      <c r="K30" s="261"/>
      <c r="L30" s="261"/>
      <c r="M30" s="261"/>
      <c r="N30" s="261"/>
      <c r="O30" s="262"/>
      <c r="P30" s="262"/>
      <c r="Q30" s="262"/>
      <c r="R30" s="262"/>
      <c r="S30" s="262"/>
      <c r="T30" s="262"/>
      <c r="U30" s="262"/>
      <c r="V30" s="262"/>
    </row>
    <row r="31" spans="1:22" ht="12.75" customHeight="1">
      <c r="A31" s="1321" t="s">
        <v>757</v>
      </c>
      <c r="B31" s="1321"/>
      <c r="C31" s="1321"/>
      <c r="D31" s="1321"/>
      <c r="E31" s="1321"/>
      <c r="F31" s="1321"/>
      <c r="G31" s="1321"/>
      <c r="H31" s="1321"/>
      <c r="I31" s="1321"/>
      <c r="J31" s="1321"/>
      <c r="K31" s="1321"/>
      <c r="L31" s="261"/>
      <c r="M31" s="261"/>
      <c r="N31" s="261"/>
      <c r="O31" s="262"/>
      <c r="P31" s="262"/>
      <c r="Q31" s="262"/>
      <c r="R31" s="262"/>
      <c r="S31" s="262"/>
      <c r="T31" s="262"/>
      <c r="U31" s="262"/>
      <c r="V31" s="262"/>
    </row>
    <row r="32" spans="1:22" ht="12.75" customHeight="1">
      <c r="A32" s="271"/>
      <c r="B32" s="270"/>
      <c r="C32" s="270"/>
      <c r="D32" s="270"/>
      <c r="E32" s="270"/>
      <c r="F32" s="270"/>
      <c r="G32" s="270"/>
      <c r="H32" s="270"/>
      <c r="I32" s="270"/>
      <c r="J32" s="1309" t="s">
        <v>758</v>
      </c>
      <c r="K32" s="1309"/>
      <c r="L32" s="261"/>
      <c r="M32" s="261"/>
      <c r="N32" s="261"/>
      <c r="O32" s="262"/>
      <c r="P32" s="262"/>
      <c r="Q32" s="262"/>
      <c r="R32" s="262"/>
      <c r="S32" s="262"/>
      <c r="T32" s="262"/>
      <c r="U32" s="262"/>
      <c r="V32" s="262"/>
    </row>
    <row r="33" spans="1:18" ht="22.5" customHeight="1">
      <c r="A33" s="1318" t="s">
        <v>759</v>
      </c>
      <c r="B33" s="1311" t="s">
        <v>733</v>
      </c>
      <c r="C33" s="1312"/>
      <c r="D33" s="1311" t="s">
        <v>734</v>
      </c>
      <c r="E33" s="1312"/>
      <c r="F33" s="1311" t="s">
        <v>735</v>
      </c>
      <c r="G33" s="1312"/>
      <c r="H33" s="1311" t="s">
        <v>736</v>
      </c>
      <c r="I33" s="1312"/>
      <c r="J33" s="1311" t="s">
        <v>737</v>
      </c>
      <c r="K33" s="1312"/>
      <c r="L33" s="262"/>
      <c r="M33" s="262"/>
      <c r="N33" s="262"/>
      <c r="O33" s="262"/>
      <c r="P33" s="262"/>
      <c r="Q33" s="262"/>
      <c r="R33" s="262"/>
    </row>
    <row r="34" spans="1:18" ht="14.25" customHeight="1">
      <c r="A34" s="1319"/>
      <c r="B34" s="272" t="s">
        <v>738</v>
      </c>
      <c r="C34" s="272" t="s">
        <v>739</v>
      </c>
      <c r="D34" s="272" t="s">
        <v>738</v>
      </c>
      <c r="E34" s="272" t="s">
        <v>739</v>
      </c>
      <c r="F34" s="272" t="s">
        <v>738</v>
      </c>
      <c r="G34" s="272" t="s">
        <v>739</v>
      </c>
      <c r="H34" s="272" t="s">
        <v>738</v>
      </c>
      <c r="I34" s="272" t="s">
        <v>739</v>
      </c>
      <c r="J34" s="272" t="s">
        <v>738</v>
      </c>
      <c r="K34" s="272" t="s">
        <v>739</v>
      </c>
      <c r="L34" s="262"/>
      <c r="M34" s="262"/>
      <c r="N34" s="262"/>
      <c r="O34" s="262"/>
      <c r="P34" s="262"/>
      <c r="Q34" s="262"/>
      <c r="R34" s="262"/>
    </row>
    <row r="35" spans="1:18" ht="16.5" customHeight="1">
      <c r="A35" s="1320"/>
      <c r="B35" s="273" t="s">
        <v>740</v>
      </c>
      <c r="C35" s="273" t="s">
        <v>588</v>
      </c>
      <c r="D35" s="273" t="s">
        <v>740</v>
      </c>
      <c r="E35" s="273" t="s">
        <v>588</v>
      </c>
      <c r="F35" s="273" t="s">
        <v>740</v>
      </c>
      <c r="G35" s="273" t="s">
        <v>588</v>
      </c>
      <c r="H35" s="273" t="s">
        <v>740</v>
      </c>
      <c r="I35" s="273" t="s">
        <v>588</v>
      </c>
      <c r="J35" s="273" t="s">
        <v>740</v>
      </c>
      <c r="K35" s="273" t="s">
        <v>588</v>
      </c>
      <c r="L35" s="262"/>
      <c r="M35" s="262"/>
      <c r="N35" s="262"/>
      <c r="O35" s="262"/>
      <c r="P35" s="262"/>
      <c r="Q35" s="262"/>
      <c r="R35" s="262"/>
    </row>
    <row r="36" spans="1:18" ht="15.6">
      <c r="A36" s="275" t="s">
        <v>742</v>
      </c>
      <c r="B36" s="274">
        <v>1556</v>
      </c>
      <c r="C36" s="274">
        <v>100</v>
      </c>
      <c r="D36" s="274">
        <v>1610</v>
      </c>
      <c r="E36" s="274">
        <v>100</v>
      </c>
      <c r="F36" s="274">
        <v>1662</v>
      </c>
      <c r="G36" s="274">
        <v>100</v>
      </c>
      <c r="H36" s="274">
        <v>1674</v>
      </c>
      <c r="I36" s="274">
        <v>100</v>
      </c>
      <c r="J36" s="274">
        <f>SUM(J37:J52)</f>
        <v>1720</v>
      </c>
      <c r="K36" s="274">
        <v>100</v>
      </c>
      <c r="L36" s="262"/>
      <c r="M36" s="262"/>
      <c r="N36" s="262"/>
      <c r="O36" s="262"/>
      <c r="P36" s="262"/>
      <c r="Q36" s="262"/>
      <c r="R36" s="262"/>
    </row>
    <row r="37" spans="1:18" ht="15.6">
      <c r="A37" s="276" t="s">
        <v>760</v>
      </c>
      <c r="B37" s="277">
        <v>119</v>
      </c>
      <c r="C37" s="278">
        <v>7.65</v>
      </c>
      <c r="D37" s="277">
        <v>132</v>
      </c>
      <c r="E37" s="278">
        <v>8.1999999999999993</v>
      </c>
      <c r="F37" s="277">
        <v>134</v>
      </c>
      <c r="G37" s="278">
        <v>8.06</v>
      </c>
      <c r="H37" s="277">
        <v>132</v>
      </c>
      <c r="I37" s="278">
        <v>7.89</v>
      </c>
      <c r="J37" s="652">
        <v>135</v>
      </c>
      <c r="K37" s="278">
        <v>7.85</v>
      </c>
      <c r="L37" s="262"/>
      <c r="M37" s="262"/>
      <c r="N37" s="262"/>
      <c r="O37" s="262"/>
      <c r="P37" s="262"/>
      <c r="Q37" s="262"/>
      <c r="R37" s="262"/>
    </row>
    <row r="38" spans="1:18" ht="15.6">
      <c r="A38" s="276" t="s">
        <v>761</v>
      </c>
      <c r="B38" s="277">
        <v>64</v>
      </c>
      <c r="C38" s="278">
        <v>4.1100000000000003</v>
      </c>
      <c r="D38" s="277">
        <v>68</v>
      </c>
      <c r="E38" s="278">
        <v>4.22</v>
      </c>
      <c r="F38" s="277">
        <v>76</v>
      </c>
      <c r="G38" s="278">
        <v>4.57</v>
      </c>
      <c r="H38" s="277">
        <v>76</v>
      </c>
      <c r="I38" s="278">
        <v>4.54</v>
      </c>
      <c r="J38" s="277">
        <v>76</v>
      </c>
      <c r="K38" s="278">
        <v>4.42</v>
      </c>
      <c r="L38" s="262"/>
      <c r="M38" s="262"/>
      <c r="N38" s="262"/>
      <c r="O38" s="262"/>
      <c r="P38" s="262"/>
      <c r="Q38" s="262"/>
      <c r="R38" s="262"/>
    </row>
    <row r="39" spans="1:18" ht="15.6">
      <c r="A39" s="276" t="s">
        <v>762</v>
      </c>
      <c r="B39" s="277">
        <v>79</v>
      </c>
      <c r="C39" s="278">
        <v>5.08</v>
      </c>
      <c r="D39" s="277">
        <v>80</v>
      </c>
      <c r="E39" s="278">
        <v>4.97</v>
      </c>
      <c r="F39" s="277">
        <v>81</v>
      </c>
      <c r="G39" s="278">
        <v>4.87</v>
      </c>
      <c r="H39" s="277">
        <v>81</v>
      </c>
      <c r="I39" s="278">
        <v>4.84</v>
      </c>
      <c r="J39" s="277">
        <v>78</v>
      </c>
      <c r="K39" s="278">
        <v>4.53</v>
      </c>
      <c r="L39" s="262"/>
      <c r="M39" s="262"/>
      <c r="N39" s="262"/>
      <c r="O39" s="262"/>
      <c r="P39" s="262"/>
      <c r="Q39" s="262"/>
      <c r="R39" s="262"/>
    </row>
    <row r="40" spans="1:18" ht="15.6">
      <c r="A40" s="276" t="s">
        <v>763</v>
      </c>
      <c r="B40" s="277">
        <v>56</v>
      </c>
      <c r="C40" s="278">
        <v>3.6</v>
      </c>
      <c r="D40" s="277">
        <v>62</v>
      </c>
      <c r="E40" s="278">
        <v>3.85</v>
      </c>
      <c r="F40" s="277">
        <v>63</v>
      </c>
      <c r="G40" s="278">
        <v>3.79</v>
      </c>
      <c r="H40" s="277">
        <v>59</v>
      </c>
      <c r="I40" s="278">
        <v>3.52</v>
      </c>
      <c r="J40" s="277">
        <v>58</v>
      </c>
      <c r="K40" s="278">
        <v>3.37</v>
      </c>
      <c r="L40" s="262"/>
      <c r="M40" s="262"/>
      <c r="N40" s="262"/>
      <c r="O40" s="262"/>
      <c r="P40" s="262"/>
      <c r="Q40" s="262"/>
      <c r="R40" s="262"/>
    </row>
    <row r="41" spans="1:18" ht="15.6">
      <c r="A41" s="276" t="s">
        <v>764</v>
      </c>
      <c r="B41" s="277">
        <v>120</v>
      </c>
      <c r="C41" s="278">
        <v>7.71</v>
      </c>
      <c r="D41" s="277">
        <v>122</v>
      </c>
      <c r="E41" s="278">
        <v>7.58</v>
      </c>
      <c r="F41" s="277">
        <v>118</v>
      </c>
      <c r="G41" s="278">
        <v>7.1</v>
      </c>
      <c r="H41" s="277">
        <v>120</v>
      </c>
      <c r="I41" s="278">
        <v>7.17</v>
      </c>
      <c r="J41" s="277">
        <v>128</v>
      </c>
      <c r="K41" s="278">
        <v>7.44</v>
      </c>
      <c r="L41" s="262"/>
      <c r="M41" s="262"/>
      <c r="N41" s="262"/>
      <c r="O41" s="262"/>
      <c r="P41" s="262"/>
      <c r="Q41" s="262"/>
      <c r="R41" s="262"/>
    </row>
    <row r="42" spans="1:18" ht="15.6">
      <c r="A42" s="276" t="s">
        <v>765</v>
      </c>
      <c r="B42" s="277">
        <v>146</v>
      </c>
      <c r="C42" s="278">
        <v>9.3800000000000008</v>
      </c>
      <c r="D42" s="277">
        <v>148</v>
      </c>
      <c r="E42" s="278">
        <v>9.19</v>
      </c>
      <c r="F42" s="277">
        <v>153</v>
      </c>
      <c r="G42" s="278">
        <v>9.2100000000000009</v>
      </c>
      <c r="H42" s="277">
        <v>157</v>
      </c>
      <c r="I42" s="278">
        <v>9.3800000000000008</v>
      </c>
      <c r="J42" s="652">
        <v>161</v>
      </c>
      <c r="K42" s="278">
        <v>9.36</v>
      </c>
      <c r="L42" s="262"/>
      <c r="M42" s="262"/>
      <c r="N42" s="262"/>
      <c r="O42" s="262"/>
      <c r="P42" s="262"/>
      <c r="Q42" s="262"/>
      <c r="R42" s="262"/>
    </row>
    <row r="43" spans="1:18" ht="15.6">
      <c r="A43" s="276" t="s">
        <v>766</v>
      </c>
      <c r="B43" s="277">
        <v>117</v>
      </c>
      <c r="C43" s="278">
        <v>7.52</v>
      </c>
      <c r="D43" s="277">
        <v>118</v>
      </c>
      <c r="E43" s="278">
        <v>7.33</v>
      </c>
      <c r="F43" s="277">
        <v>119</v>
      </c>
      <c r="G43" s="278">
        <v>7.16</v>
      </c>
      <c r="H43" s="277">
        <v>119</v>
      </c>
      <c r="I43" s="278">
        <v>7.11</v>
      </c>
      <c r="J43" s="277">
        <v>124</v>
      </c>
      <c r="K43" s="278">
        <v>7.21</v>
      </c>
      <c r="L43" s="262"/>
      <c r="M43" s="262"/>
      <c r="N43" s="262"/>
      <c r="O43" s="262"/>
      <c r="P43" s="262"/>
      <c r="Q43" s="262"/>
      <c r="R43" s="262"/>
    </row>
    <row r="44" spans="1:18" ht="15.6">
      <c r="A44" s="276" t="s">
        <v>767</v>
      </c>
      <c r="B44" s="277">
        <v>101</v>
      </c>
      <c r="C44" s="278">
        <v>6.49</v>
      </c>
      <c r="D44" s="277">
        <v>111</v>
      </c>
      <c r="E44" s="278">
        <v>6.89</v>
      </c>
      <c r="F44" s="277">
        <v>121</v>
      </c>
      <c r="G44" s="278">
        <v>7.28</v>
      </c>
      <c r="H44" s="277">
        <v>125</v>
      </c>
      <c r="I44" s="278">
        <v>7.47</v>
      </c>
      <c r="J44" s="277">
        <v>126</v>
      </c>
      <c r="K44" s="278">
        <v>7.33</v>
      </c>
      <c r="L44" s="262"/>
      <c r="M44" s="262"/>
      <c r="N44" s="262"/>
      <c r="O44" s="262"/>
      <c r="P44" s="262"/>
      <c r="Q44" s="262"/>
      <c r="R44" s="262"/>
    </row>
    <row r="45" spans="1:18" ht="15.6">
      <c r="A45" s="276" t="s">
        <v>768</v>
      </c>
      <c r="B45" s="277">
        <v>134</v>
      </c>
      <c r="C45" s="278">
        <v>8.61</v>
      </c>
      <c r="D45" s="277">
        <v>130</v>
      </c>
      <c r="E45" s="278">
        <v>8.07</v>
      </c>
      <c r="F45" s="277">
        <v>138</v>
      </c>
      <c r="G45" s="278">
        <v>8.3000000000000007</v>
      </c>
      <c r="H45" s="277">
        <v>139</v>
      </c>
      <c r="I45" s="278">
        <v>8.3000000000000007</v>
      </c>
      <c r="J45" s="652">
        <v>142</v>
      </c>
      <c r="K45" s="278">
        <v>8.26</v>
      </c>
      <c r="L45" s="262"/>
      <c r="M45" s="262"/>
      <c r="N45" s="262"/>
      <c r="O45" s="262"/>
      <c r="P45" s="262"/>
      <c r="Q45" s="262"/>
      <c r="R45" s="262"/>
    </row>
    <row r="46" spans="1:18" ht="15.6">
      <c r="A46" s="276" t="s">
        <v>769</v>
      </c>
      <c r="B46" s="277">
        <v>55</v>
      </c>
      <c r="C46" s="278">
        <v>3.53</v>
      </c>
      <c r="D46" s="277">
        <v>55</v>
      </c>
      <c r="E46" s="278">
        <v>3.42</v>
      </c>
      <c r="F46" s="277">
        <v>54</v>
      </c>
      <c r="G46" s="278">
        <v>3.25</v>
      </c>
      <c r="H46" s="277">
        <v>57</v>
      </c>
      <c r="I46" s="278">
        <v>3.41</v>
      </c>
      <c r="J46" s="277">
        <v>71</v>
      </c>
      <c r="K46" s="278">
        <v>4.13</v>
      </c>
      <c r="L46" s="262"/>
      <c r="M46" s="262"/>
      <c r="N46" s="262"/>
      <c r="O46" s="262"/>
      <c r="P46" s="262"/>
      <c r="Q46" s="262"/>
      <c r="R46" s="262"/>
    </row>
    <row r="47" spans="1:18" ht="15.6">
      <c r="A47" s="276" t="s">
        <v>770</v>
      </c>
      <c r="B47" s="277">
        <v>75</v>
      </c>
      <c r="C47" s="278">
        <v>4.82</v>
      </c>
      <c r="D47" s="277">
        <v>73</v>
      </c>
      <c r="E47" s="278">
        <v>4.53</v>
      </c>
      <c r="F47" s="277">
        <v>76</v>
      </c>
      <c r="G47" s="278">
        <v>4.57</v>
      </c>
      <c r="H47" s="277">
        <v>76</v>
      </c>
      <c r="I47" s="278">
        <v>4.54</v>
      </c>
      <c r="J47" s="277">
        <v>74</v>
      </c>
      <c r="K47" s="278">
        <v>4.3</v>
      </c>
      <c r="L47" s="262"/>
      <c r="M47" s="262"/>
      <c r="N47" s="262"/>
      <c r="O47" s="262"/>
      <c r="P47" s="262"/>
      <c r="Q47" s="262"/>
      <c r="R47" s="262"/>
    </row>
    <row r="48" spans="1:18" ht="15.6">
      <c r="A48" s="276" t="s">
        <v>771</v>
      </c>
      <c r="B48" s="277">
        <v>80</v>
      </c>
      <c r="C48" s="278">
        <v>5.14</v>
      </c>
      <c r="D48" s="277">
        <v>84</v>
      </c>
      <c r="E48" s="278">
        <v>5.22</v>
      </c>
      <c r="F48" s="277">
        <v>85</v>
      </c>
      <c r="G48" s="278">
        <v>5.1100000000000003</v>
      </c>
      <c r="H48" s="277">
        <v>89</v>
      </c>
      <c r="I48" s="278">
        <v>5.32</v>
      </c>
      <c r="J48" s="277">
        <v>96</v>
      </c>
      <c r="K48" s="278">
        <v>5.58</v>
      </c>
      <c r="L48" s="262"/>
      <c r="M48" s="262"/>
      <c r="N48" s="262"/>
      <c r="O48" s="262"/>
      <c r="P48" s="262"/>
      <c r="Q48" s="262"/>
      <c r="R48" s="262"/>
    </row>
    <row r="49" spans="1:22" ht="15.6">
      <c r="A49" s="276" t="s">
        <v>772</v>
      </c>
      <c r="B49" s="277">
        <v>138</v>
      </c>
      <c r="C49" s="278">
        <v>8.8699999999999992</v>
      </c>
      <c r="D49" s="277">
        <v>141</v>
      </c>
      <c r="E49" s="278">
        <v>8.76</v>
      </c>
      <c r="F49" s="277">
        <v>143</v>
      </c>
      <c r="G49" s="278">
        <v>8.6</v>
      </c>
      <c r="H49" s="277">
        <v>144</v>
      </c>
      <c r="I49" s="278">
        <v>8.6</v>
      </c>
      <c r="J49" s="652">
        <v>147</v>
      </c>
      <c r="K49" s="278">
        <v>8.5500000000000007</v>
      </c>
      <c r="L49" s="262"/>
      <c r="M49" s="262"/>
      <c r="N49" s="262"/>
      <c r="O49" s="262"/>
      <c r="P49" s="262"/>
      <c r="Q49" s="262"/>
      <c r="R49" s="262"/>
    </row>
    <row r="50" spans="1:22" ht="15.6">
      <c r="A50" s="276" t="s">
        <v>773</v>
      </c>
      <c r="B50" s="277">
        <v>130</v>
      </c>
      <c r="C50" s="278">
        <v>8.35</v>
      </c>
      <c r="D50" s="277">
        <v>129</v>
      </c>
      <c r="E50" s="278">
        <v>8.01</v>
      </c>
      <c r="F50" s="277">
        <v>136</v>
      </c>
      <c r="G50" s="278">
        <v>8.18</v>
      </c>
      <c r="H50" s="277">
        <v>140</v>
      </c>
      <c r="I50" s="278">
        <v>8.36</v>
      </c>
      <c r="J50" s="652">
        <v>138</v>
      </c>
      <c r="K50" s="278">
        <v>8.02</v>
      </c>
      <c r="L50" s="262"/>
      <c r="M50" s="262"/>
      <c r="N50" s="262"/>
      <c r="O50" s="262"/>
      <c r="P50" s="262"/>
      <c r="Q50" s="262"/>
      <c r="R50" s="262"/>
    </row>
    <row r="51" spans="1:22" ht="15.6">
      <c r="A51" s="276" t="s">
        <v>774</v>
      </c>
      <c r="B51" s="277">
        <v>60</v>
      </c>
      <c r="C51" s="278">
        <v>3.86</v>
      </c>
      <c r="D51" s="277">
        <v>64</v>
      </c>
      <c r="E51" s="278">
        <v>3.98</v>
      </c>
      <c r="F51" s="277">
        <v>67</v>
      </c>
      <c r="G51" s="278">
        <v>4.03</v>
      </c>
      <c r="H51" s="277">
        <v>67</v>
      </c>
      <c r="I51" s="278">
        <v>4</v>
      </c>
      <c r="J51" s="277">
        <v>73</v>
      </c>
      <c r="K51" s="278">
        <v>4.24</v>
      </c>
      <c r="L51" s="262"/>
      <c r="M51" s="262"/>
      <c r="N51" s="262"/>
      <c r="O51" s="262"/>
      <c r="P51" s="262"/>
      <c r="Q51" s="262"/>
      <c r="R51" s="262"/>
    </row>
    <row r="52" spans="1:22" ht="15.6">
      <c r="A52" s="276" t="s">
        <v>775</v>
      </c>
      <c r="B52" s="277">
        <v>82</v>
      </c>
      <c r="C52" s="278">
        <v>5.27</v>
      </c>
      <c r="D52" s="277">
        <v>93</v>
      </c>
      <c r="E52" s="278">
        <v>5.78</v>
      </c>
      <c r="F52" s="277">
        <v>98</v>
      </c>
      <c r="G52" s="278">
        <v>5.9</v>
      </c>
      <c r="H52" s="277">
        <v>93</v>
      </c>
      <c r="I52" s="278">
        <v>5.56</v>
      </c>
      <c r="J52" s="277">
        <v>93</v>
      </c>
      <c r="K52" s="278">
        <v>5.41</v>
      </c>
      <c r="L52" s="262"/>
      <c r="M52" s="262"/>
      <c r="N52" s="262"/>
      <c r="O52" s="262"/>
      <c r="P52" s="262"/>
      <c r="Q52" s="262"/>
      <c r="R52" s="262"/>
    </row>
    <row r="53" spans="1:22" ht="15" customHeight="1">
      <c r="A53" s="67"/>
      <c r="B53" s="67"/>
      <c r="C53" s="67"/>
      <c r="D53" s="67"/>
      <c r="E53" s="67"/>
      <c r="F53" s="67"/>
      <c r="G53" s="67"/>
      <c r="H53" s="67"/>
      <c r="I53" s="67"/>
      <c r="J53" s="67"/>
      <c r="K53" s="67"/>
      <c r="L53" s="261"/>
      <c r="M53" s="261"/>
      <c r="N53" s="262"/>
      <c r="O53" s="262"/>
      <c r="P53" s="262"/>
      <c r="Q53" s="262"/>
      <c r="R53" s="262"/>
      <c r="S53" s="262"/>
      <c r="T53" s="262"/>
    </row>
    <row r="54" spans="1:22" ht="15.6">
      <c r="A54" s="310"/>
      <c r="B54" s="311"/>
      <c r="C54" s="312"/>
      <c r="D54" s="311"/>
      <c r="E54" s="312"/>
      <c r="F54" s="311"/>
      <c r="G54" s="312"/>
      <c r="H54" s="311"/>
      <c r="I54" s="312"/>
      <c r="J54" s="313"/>
      <c r="K54" s="312"/>
      <c r="L54" s="261"/>
      <c r="M54" s="261"/>
      <c r="N54" s="262"/>
      <c r="O54" s="262"/>
      <c r="P54" s="262"/>
      <c r="Q54" s="262"/>
      <c r="R54" s="262"/>
      <c r="S54" s="262"/>
      <c r="T54" s="262"/>
    </row>
    <row r="55" spans="1:22" ht="15.6">
      <c r="A55" s="310"/>
      <c r="B55" s="311"/>
      <c r="C55" s="312"/>
      <c r="D55" s="311"/>
      <c r="E55" s="312"/>
      <c r="F55" s="311"/>
      <c r="G55" s="312"/>
      <c r="H55" s="311"/>
      <c r="I55" s="312"/>
      <c r="J55" s="313"/>
      <c r="K55" s="312"/>
      <c r="L55" s="261"/>
      <c r="M55" s="261"/>
      <c r="N55" s="262"/>
      <c r="O55" s="262"/>
      <c r="P55" s="262"/>
      <c r="Q55" s="262"/>
      <c r="R55" s="262"/>
      <c r="S55" s="262"/>
      <c r="T55" s="262"/>
    </row>
    <row r="56" spans="1:22" ht="15.6">
      <c r="A56" s="310"/>
      <c r="B56" s="311"/>
      <c r="C56" s="312"/>
      <c r="D56" s="311"/>
      <c r="E56" s="312"/>
      <c r="F56" s="311"/>
      <c r="G56" s="312"/>
      <c r="H56" s="311"/>
      <c r="I56" s="312"/>
      <c r="J56" s="313"/>
      <c r="K56" s="312"/>
      <c r="L56" s="261"/>
      <c r="M56" s="261"/>
      <c r="N56" s="262"/>
      <c r="O56" s="262"/>
      <c r="P56" s="262"/>
      <c r="Q56" s="262"/>
      <c r="R56" s="262"/>
      <c r="S56" s="262"/>
      <c r="T56" s="262"/>
    </row>
    <row r="57" spans="1:22" ht="15.6">
      <c r="A57" s="310"/>
      <c r="B57" s="311"/>
      <c r="C57" s="312"/>
      <c r="D57" s="311"/>
      <c r="E57" s="312"/>
      <c r="F57" s="311"/>
      <c r="G57" s="312"/>
      <c r="H57" s="311"/>
      <c r="I57" s="312"/>
      <c r="J57" s="313"/>
      <c r="K57" s="312"/>
      <c r="L57" s="261"/>
      <c r="M57" s="261"/>
      <c r="N57" s="262"/>
      <c r="O57" s="262"/>
      <c r="P57" s="262"/>
      <c r="Q57" s="262"/>
      <c r="R57" s="262"/>
      <c r="S57" s="262"/>
      <c r="T57" s="262"/>
    </row>
    <row r="58" spans="1:22" ht="15.6">
      <c r="A58" s="310"/>
      <c r="B58" s="311"/>
      <c r="C58" s="312"/>
      <c r="D58" s="311"/>
      <c r="E58" s="312"/>
      <c r="F58" s="311"/>
      <c r="G58" s="312"/>
      <c r="H58" s="311"/>
      <c r="I58" s="312"/>
      <c r="J58" s="313"/>
      <c r="K58" s="312"/>
      <c r="L58" s="261"/>
      <c r="M58" s="261"/>
      <c r="N58" s="262"/>
      <c r="O58" s="262"/>
      <c r="P58" s="262"/>
      <c r="Q58" s="262"/>
      <c r="R58" s="262"/>
      <c r="S58" s="262"/>
      <c r="T58" s="262"/>
    </row>
    <row r="59" spans="1:22" ht="15.6">
      <c r="A59" s="310"/>
      <c r="B59" s="311"/>
      <c r="C59" s="312"/>
      <c r="D59" s="311"/>
      <c r="E59" s="312"/>
      <c r="F59" s="311"/>
      <c r="G59" s="312"/>
      <c r="H59" s="311"/>
      <c r="I59" s="312"/>
      <c r="J59" s="313"/>
      <c r="K59" s="312"/>
      <c r="L59" s="261"/>
      <c r="M59" s="261"/>
      <c r="N59" s="262"/>
      <c r="O59" s="262"/>
      <c r="P59" s="262"/>
      <c r="Q59" s="262"/>
      <c r="R59" s="262"/>
      <c r="S59" s="262"/>
      <c r="T59" s="262"/>
    </row>
    <row r="60" spans="1:22">
      <c r="O60" s="261"/>
      <c r="P60" s="262"/>
      <c r="Q60" s="262"/>
      <c r="R60" s="262"/>
      <c r="S60" s="262"/>
      <c r="T60" s="262"/>
      <c r="U60" s="262"/>
      <c r="V60" s="262"/>
    </row>
    <row r="61" spans="1:22">
      <c r="O61" s="261"/>
      <c r="P61" s="262"/>
      <c r="Q61" s="262"/>
      <c r="R61" s="262"/>
      <c r="S61" s="262"/>
      <c r="T61" s="262"/>
      <c r="U61" s="262"/>
      <c r="V61" s="262"/>
    </row>
    <row r="62" spans="1:22">
      <c r="O62" s="261"/>
      <c r="P62" s="262"/>
      <c r="Q62" s="262"/>
      <c r="R62" s="262"/>
      <c r="S62" s="262"/>
      <c r="T62" s="262"/>
      <c r="U62" s="262"/>
      <c r="V62" s="262"/>
    </row>
    <row r="63" spans="1:22">
      <c r="O63" s="261"/>
      <c r="P63" s="262"/>
      <c r="Q63" s="262"/>
      <c r="R63" s="262"/>
      <c r="S63" s="262"/>
      <c r="T63" s="262"/>
      <c r="U63" s="262"/>
      <c r="V63" s="262"/>
    </row>
    <row r="64" spans="1:22">
      <c r="P64" s="262"/>
      <c r="Q64" s="262"/>
      <c r="R64" s="262"/>
      <c r="S64" s="262"/>
      <c r="T64" s="262"/>
      <c r="U64" s="262"/>
      <c r="V64" s="262"/>
    </row>
    <row r="65" spans="16:22">
      <c r="P65" s="262"/>
      <c r="Q65" s="262"/>
      <c r="R65" s="262"/>
      <c r="S65" s="262"/>
      <c r="T65" s="262"/>
      <c r="U65" s="262"/>
      <c r="V65" s="262"/>
    </row>
    <row r="66" spans="16:22">
      <c r="P66" s="262"/>
      <c r="Q66" s="262"/>
      <c r="R66" s="262"/>
      <c r="S66" s="262"/>
      <c r="T66" s="262"/>
      <c r="U66" s="262"/>
      <c r="V66" s="262"/>
    </row>
    <row r="67" spans="16:22">
      <c r="P67" s="262"/>
      <c r="Q67" s="262"/>
      <c r="R67" s="262"/>
      <c r="S67" s="262"/>
      <c r="T67" s="262"/>
      <c r="U67" s="262"/>
      <c r="V67" s="262"/>
    </row>
    <row r="68" spans="16:22">
      <c r="P68" s="262"/>
      <c r="Q68" s="262"/>
      <c r="R68" s="262"/>
      <c r="S68" s="262"/>
      <c r="T68" s="262"/>
      <c r="U68" s="262"/>
      <c r="V68" s="262"/>
    </row>
    <row r="69" spans="16:22">
      <c r="P69" s="262"/>
      <c r="Q69" s="262"/>
      <c r="R69" s="262"/>
      <c r="S69" s="262"/>
      <c r="T69" s="262"/>
      <c r="U69" s="262"/>
      <c r="V69" s="262"/>
    </row>
    <row r="70" spans="16:22">
      <c r="P70" s="262"/>
      <c r="Q70" s="262"/>
      <c r="R70" s="262"/>
      <c r="S70" s="262"/>
      <c r="T70" s="262"/>
      <c r="U70" s="262"/>
      <c r="V70" s="262"/>
    </row>
    <row r="71" spans="16:22">
      <c r="P71" s="262"/>
      <c r="Q71" s="262"/>
      <c r="R71" s="262"/>
      <c r="S71" s="262"/>
      <c r="T71" s="262"/>
      <c r="U71" s="262"/>
      <c r="V71" s="262"/>
    </row>
    <row r="72" spans="16:22">
      <c r="P72" s="262"/>
      <c r="Q72" s="262"/>
      <c r="R72" s="262"/>
      <c r="S72" s="262"/>
      <c r="T72" s="262"/>
      <c r="U72" s="262"/>
      <c r="V72" s="262"/>
    </row>
    <row r="73" spans="16:22">
      <c r="P73" s="262"/>
      <c r="Q73" s="262"/>
      <c r="R73" s="262"/>
      <c r="S73" s="262"/>
      <c r="T73" s="262"/>
      <c r="U73" s="262"/>
      <c r="V73" s="262"/>
    </row>
    <row r="74" spans="16:22">
      <c r="P74" s="262"/>
      <c r="Q74" s="262"/>
      <c r="R74" s="262"/>
      <c r="S74" s="262"/>
      <c r="T74" s="262"/>
      <c r="U74" s="262"/>
      <c r="V74" s="262"/>
    </row>
    <row r="75" spans="16:22">
      <c r="P75" s="262"/>
      <c r="Q75" s="262"/>
      <c r="R75" s="262"/>
      <c r="S75" s="262"/>
      <c r="T75" s="262"/>
      <c r="U75" s="262"/>
      <c r="V75" s="262"/>
    </row>
    <row r="76" spans="16:22">
      <c r="P76" s="262"/>
      <c r="Q76" s="262"/>
      <c r="R76" s="262"/>
      <c r="S76" s="262"/>
      <c r="T76" s="262"/>
      <c r="U76" s="262"/>
      <c r="V76" s="262"/>
    </row>
    <row r="77" spans="16:22">
      <c r="P77" s="262"/>
      <c r="Q77" s="262"/>
      <c r="R77" s="262"/>
      <c r="S77" s="262"/>
      <c r="T77" s="262"/>
      <c r="U77" s="262"/>
      <c r="V77" s="262"/>
    </row>
    <row r="78" spans="16:22">
      <c r="P78" s="262"/>
      <c r="Q78" s="262"/>
      <c r="R78" s="262"/>
      <c r="S78" s="262"/>
      <c r="T78" s="262"/>
      <c r="U78" s="262"/>
      <c r="V78" s="262"/>
    </row>
    <row r="79" spans="16:22">
      <c r="P79" s="262"/>
      <c r="Q79" s="262"/>
      <c r="R79" s="262"/>
      <c r="S79" s="262"/>
      <c r="T79" s="262"/>
      <c r="U79" s="262"/>
      <c r="V79" s="262"/>
    </row>
    <row r="80" spans="16:22">
      <c r="P80" s="262"/>
      <c r="Q80" s="262"/>
      <c r="R80" s="262"/>
      <c r="S80" s="262"/>
      <c r="T80" s="262"/>
      <c r="U80" s="262"/>
      <c r="V80" s="262"/>
    </row>
    <row r="81" spans="16:22">
      <c r="P81" s="262"/>
      <c r="Q81" s="262"/>
      <c r="R81" s="262"/>
      <c r="S81" s="262"/>
      <c r="T81" s="262"/>
      <c r="U81" s="262"/>
      <c r="V81" s="262"/>
    </row>
    <row r="82" spans="16:22">
      <c r="P82" s="262"/>
      <c r="Q82" s="262"/>
      <c r="R82" s="262"/>
      <c r="S82" s="262"/>
      <c r="T82" s="262"/>
      <c r="U82" s="262"/>
      <c r="V82" s="262"/>
    </row>
    <row r="83" spans="16:22">
      <c r="P83" s="262"/>
      <c r="Q83" s="262"/>
      <c r="R83" s="262"/>
      <c r="S83" s="262"/>
      <c r="T83" s="262"/>
      <c r="U83" s="262"/>
      <c r="V83" s="262"/>
    </row>
    <row r="84" spans="16:22">
      <c r="P84" s="262"/>
      <c r="Q84" s="262"/>
      <c r="R84" s="262"/>
      <c r="S84" s="262"/>
      <c r="T84" s="262"/>
      <c r="U84" s="262"/>
      <c r="V84" s="262"/>
    </row>
    <row r="85" spans="16:22">
      <c r="P85" s="262"/>
      <c r="Q85" s="262"/>
      <c r="R85" s="262"/>
      <c r="S85" s="262"/>
      <c r="T85" s="262"/>
      <c r="U85" s="262"/>
      <c r="V85" s="262"/>
    </row>
    <row r="86" spans="16:22">
      <c r="P86" s="262"/>
      <c r="Q86" s="262"/>
      <c r="R86" s="262"/>
      <c r="S86" s="262"/>
      <c r="T86" s="262"/>
      <c r="U86" s="262"/>
      <c r="V86" s="262"/>
    </row>
    <row r="87" spans="16:22">
      <c r="P87" s="262"/>
      <c r="Q87" s="262"/>
      <c r="R87" s="262"/>
      <c r="S87" s="262"/>
      <c r="T87" s="262"/>
      <c r="U87" s="262"/>
      <c r="V87" s="262"/>
    </row>
    <row r="88" spans="16:22">
      <c r="P88" s="262"/>
      <c r="Q88" s="262"/>
      <c r="R88" s="262"/>
      <c r="S88" s="262"/>
      <c r="T88" s="262"/>
      <c r="U88" s="262"/>
      <c r="V88" s="262"/>
    </row>
    <row r="89" spans="16:22">
      <c r="P89" s="262"/>
      <c r="Q89" s="262"/>
      <c r="R89" s="262"/>
      <c r="S89" s="262"/>
      <c r="T89" s="262"/>
      <c r="U89" s="262"/>
      <c r="V89" s="262"/>
    </row>
    <row r="90" spans="16:22">
      <c r="P90" s="262"/>
      <c r="Q90" s="262"/>
      <c r="R90" s="262"/>
      <c r="S90" s="262"/>
      <c r="T90" s="262"/>
      <c r="U90" s="262"/>
      <c r="V90" s="262"/>
    </row>
    <row r="91" spans="16:22">
      <c r="P91" s="262"/>
      <c r="Q91" s="262"/>
      <c r="R91" s="262"/>
      <c r="S91" s="262"/>
      <c r="T91" s="262"/>
      <c r="U91" s="262"/>
      <c r="V91" s="262"/>
    </row>
    <row r="92" spans="16:22">
      <c r="P92" s="262"/>
      <c r="Q92" s="262"/>
      <c r="R92" s="262"/>
      <c r="S92" s="262"/>
      <c r="T92" s="262"/>
      <c r="U92" s="262"/>
      <c r="V92" s="262"/>
    </row>
    <row r="93" spans="16:22">
      <c r="P93" s="262"/>
      <c r="Q93" s="262"/>
      <c r="R93" s="262"/>
      <c r="S93" s="262"/>
      <c r="T93" s="262"/>
      <c r="U93" s="262"/>
      <c r="V93" s="262"/>
    </row>
    <row r="94" spans="16:22">
      <c r="P94" s="262"/>
      <c r="Q94" s="262"/>
      <c r="R94" s="262"/>
      <c r="S94" s="262"/>
      <c r="T94" s="262"/>
      <c r="U94" s="262"/>
      <c r="V94" s="262"/>
    </row>
    <row r="95" spans="16:22">
      <c r="P95" s="262"/>
      <c r="Q95" s="262"/>
      <c r="R95" s="262"/>
      <c r="S95" s="262"/>
      <c r="T95" s="262"/>
      <c r="U95" s="262"/>
      <c r="V95" s="262"/>
    </row>
    <row r="96" spans="16:22">
      <c r="P96" s="262"/>
      <c r="Q96" s="262"/>
      <c r="R96" s="262"/>
      <c r="S96" s="262"/>
      <c r="T96" s="262"/>
      <c r="U96" s="262"/>
      <c r="V96" s="262"/>
    </row>
    <row r="97" spans="16:22">
      <c r="P97" s="262"/>
      <c r="Q97" s="262"/>
      <c r="R97" s="262"/>
      <c r="S97" s="262"/>
      <c r="T97" s="262"/>
      <c r="U97" s="262"/>
      <c r="V97" s="262"/>
    </row>
    <row r="98" spans="16:22">
      <c r="P98" s="262"/>
      <c r="Q98" s="262"/>
      <c r="R98" s="262"/>
      <c r="S98" s="262"/>
      <c r="T98" s="262"/>
      <c r="U98" s="262"/>
      <c r="V98" s="262"/>
    </row>
    <row r="99" spans="16:22">
      <c r="P99" s="262"/>
      <c r="Q99" s="262"/>
      <c r="R99" s="262"/>
      <c r="S99" s="262"/>
      <c r="T99" s="262"/>
      <c r="U99" s="262"/>
      <c r="V99" s="262"/>
    </row>
    <row r="100" spans="16:22">
      <c r="P100" s="262"/>
      <c r="Q100" s="262"/>
      <c r="R100" s="262"/>
      <c r="S100" s="262"/>
      <c r="T100" s="262"/>
      <c r="U100" s="262"/>
      <c r="V100" s="262"/>
    </row>
    <row r="101" spans="16:22">
      <c r="P101" s="262"/>
      <c r="Q101" s="262"/>
      <c r="R101" s="262"/>
      <c r="S101" s="262"/>
      <c r="T101" s="262"/>
      <c r="U101" s="262"/>
      <c r="V101" s="262"/>
    </row>
    <row r="102" spans="16:22">
      <c r="P102" s="262"/>
      <c r="Q102" s="262"/>
      <c r="R102" s="262"/>
      <c r="S102" s="262"/>
      <c r="T102" s="262"/>
      <c r="U102" s="262"/>
      <c r="V102" s="262"/>
    </row>
    <row r="103" spans="16:22">
      <c r="P103" s="262"/>
      <c r="Q103" s="262"/>
      <c r="R103" s="262"/>
      <c r="S103" s="262"/>
      <c r="T103" s="262"/>
      <c r="U103" s="262"/>
      <c r="V103" s="262"/>
    </row>
    <row r="104" spans="16:22">
      <c r="P104" s="262"/>
      <c r="Q104" s="262"/>
      <c r="R104" s="262"/>
      <c r="S104" s="262"/>
      <c r="T104" s="262"/>
      <c r="U104" s="262"/>
      <c r="V104" s="262"/>
    </row>
    <row r="105" spans="16:22">
      <c r="P105" s="262"/>
      <c r="Q105" s="262"/>
      <c r="R105" s="262"/>
      <c r="S105" s="262"/>
      <c r="T105" s="262"/>
      <c r="U105" s="262"/>
      <c r="V105" s="262"/>
    </row>
    <row r="106" spans="16:22">
      <c r="P106" s="262"/>
      <c r="Q106" s="262"/>
      <c r="R106" s="262"/>
      <c r="S106" s="262"/>
      <c r="T106" s="262"/>
      <c r="U106" s="262"/>
      <c r="V106" s="262"/>
    </row>
    <row r="107" spans="16:22">
      <c r="P107" s="262"/>
      <c r="Q107" s="262"/>
      <c r="R107" s="262"/>
      <c r="S107" s="262"/>
      <c r="T107" s="262"/>
      <c r="U107" s="262"/>
      <c r="V107" s="262"/>
    </row>
    <row r="108" spans="16:22">
      <c r="P108" s="262"/>
      <c r="Q108" s="262"/>
      <c r="R108" s="262"/>
      <c r="S108" s="262"/>
      <c r="T108" s="262"/>
      <c r="U108" s="262"/>
      <c r="V108" s="262"/>
    </row>
    <row r="109" spans="16:22">
      <c r="P109" s="262"/>
      <c r="Q109" s="262"/>
      <c r="R109" s="262"/>
      <c r="S109" s="262"/>
      <c r="T109" s="262"/>
      <c r="U109" s="262"/>
      <c r="V109" s="262"/>
    </row>
    <row r="110" spans="16:22">
      <c r="P110" s="262"/>
      <c r="Q110" s="262"/>
      <c r="R110" s="262"/>
      <c r="S110" s="262"/>
      <c r="T110" s="262"/>
      <c r="U110" s="262"/>
      <c r="V110" s="262"/>
    </row>
    <row r="111" spans="16:22">
      <c r="P111" s="262"/>
      <c r="Q111" s="262"/>
      <c r="R111" s="262"/>
      <c r="S111" s="262"/>
      <c r="T111" s="262"/>
      <c r="U111" s="262"/>
      <c r="V111" s="262"/>
    </row>
    <row r="112" spans="16:22">
      <c r="P112" s="262"/>
      <c r="Q112" s="262"/>
      <c r="R112" s="262"/>
      <c r="S112" s="262"/>
      <c r="T112" s="262"/>
      <c r="U112" s="262"/>
      <c r="V112" s="262"/>
    </row>
    <row r="113" spans="16:22">
      <c r="P113" s="262"/>
      <c r="Q113" s="262"/>
      <c r="R113" s="262"/>
      <c r="S113" s="262"/>
      <c r="T113" s="262"/>
      <c r="U113" s="262"/>
      <c r="V113" s="262"/>
    </row>
    <row r="114" spans="16:22">
      <c r="P114" s="262"/>
      <c r="Q114" s="262"/>
      <c r="R114" s="262"/>
      <c r="S114" s="262"/>
      <c r="T114" s="262"/>
      <c r="U114" s="262"/>
      <c r="V114" s="262"/>
    </row>
    <row r="115" spans="16:22">
      <c r="P115" s="262"/>
      <c r="Q115" s="262"/>
      <c r="R115" s="262"/>
      <c r="S115" s="262"/>
      <c r="T115" s="262"/>
      <c r="U115" s="262"/>
      <c r="V115" s="262"/>
    </row>
    <row r="116" spans="16:22">
      <c r="P116" s="262"/>
      <c r="Q116" s="262"/>
      <c r="R116" s="262"/>
      <c r="S116" s="262"/>
      <c r="T116" s="262"/>
      <c r="U116" s="262"/>
      <c r="V116" s="262"/>
    </row>
    <row r="117" spans="16:22">
      <c r="P117" s="262"/>
      <c r="Q117" s="262"/>
      <c r="R117" s="262"/>
      <c r="S117" s="262"/>
      <c r="T117" s="262"/>
      <c r="U117" s="262"/>
      <c r="V117" s="262"/>
    </row>
    <row r="118" spans="16:22">
      <c r="P118" s="262"/>
      <c r="Q118" s="262"/>
      <c r="R118" s="262"/>
      <c r="S118" s="262"/>
      <c r="T118" s="262"/>
      <c r="U118" s="262"/>
      <c r="V118" s="262"/>
    </row>
    <row r="119" spans="16:22">
      <c r="P119" s="262"/>
      <c r="Q119" s="262"/>
      <c r="R119" s="262"/>
      <c r="S119" s="262"/>
      <c r="T119" s="262"/>
      <c r="U119" s="262"/>
      <c r="V119" s="262"/>
    </row>
    <row r="120" spans="16:22">
      <c r="P120" s="262"/>
      <c r="Q120" s="262"/>
      <c r="R120" s="262"/>
      <c r="S120" s="262"/>
      <c r="T120" s="262"/>
      <c r="U120" s="262"/>
      <c r="V120" s="262"/>
    </row>
    <row r="121" spans="16:22">
      <c r="P121" s="262"/>
      <c r="Q121" s="262"/>
      <c r="R121" s="262"/>
      <c r="S121" s="262"/>
      <c r="T121" s="262"/>
      <c r="U121" s="262"/>
      <c r="V121" s="262"/>
    </row>
    <row r="122" spans="16:22">
      <c r="P122" s="262"/>
      <c r="Q122" s="262"/>
      <c r="R122" s="262"/>
      <c r="S122" s="262"/>
      <c r="T122" s="262"/>
      <c r="U122" s="262"/>
      <c r="V122" s="262"/>
    </row>
    <row r="123" spans="16:22">
      <c r="P123" s="262"/>
      <c r="Q123" s="262"/>
      <c r="R123" s="262"/>
      <c r="S123" s="262"/>
      <c r="T123" s="262"/>
      <c r="U123" s="262"/>
      <c r="V123" s="262"/>
    </row>
    <row r="124" spans="16:22">
      <c r="P124" s="262"/>
      <c r="Q124" s="262"/>
      <c r="R124" s="262"/>
      <c r="S124" s="262"/>
      <c r="T124" s="262"/>
      <c r="U124" s="262"/>
      <c r="V124" s="262"/>
    </row>
    <row r="125" spans="16:22">
      <c r="P125" s="262"/>
      <c r="Q125" s="262"/>
      <c r="R125" s="262"/>
      <c r="S125" s="262"/>
      <c r="T125" s="262"/>
      <c r="U125" s="262"/>
      <c r="V125" s="262"/>
    </row>
    <row r="126" spans="16:22">
      <c r="P126" s="262"/>
      <c r="Q126" s="262"/>
      <c r="R126" s="262"/>
      <c r="S126" s="262"/>
      <c r="T126" s="262"/>
      <c r="U126" s="262"/>
      <c r="V126" s="262"/>
    </row>
    <row r="127" spans="16:22">
      <c r="P127" s="262"/>
      <c r="Q127" s="262"/>
      <c r="R127" s="262"/>
      <c r="S127" s="262"/>
      <c r="T127" s="262"/>
      <c r="U127" s="262"/>
      <c r="V127" s="262"/>
    </row>
    <row r="128" spans="16:22">
      <c r="P128" s="262"/>
      <c r="Q128" s="262"/>
      <c r="R128" s="262"/>
      <c r="S128" s="262"/>
      <c r="T128" s="262"/>
      <c r="U128" s="262"/>
      <c r="V128" s="262"/>
    </row>
    <row r="129" spans="16:22">
      <c r="P129" s="262"/>
      <c r="Q129" s="262"/>
      <c r="R129" s="262"/>
      <c r="S129" s="262"/>
      <c r="T129" s="262"/>
      <c r="U129" s="262"/>
      <c r="V129" s="262"/>
    </row>
    <row r="130" spans="16:22">
      <c r="P130" s="262"/>
      <c r="Q130" s="262"/>
      <c r="R130" s="262"/>
      <c r="S130" s="262"/>
      <c r="T130" s="262"/>
      <c r="U130" s="262"/>
      <c r="V130" s="262"/>
    </row>
    <row r="131" spans="16:22">
      <c r="P131" s="262"/>
      <c r="Q131" s="262"/>
      <c r="R131" s="262"/>
      <c r="S131" s="262"/>
      <c r="T131" s="262"/>
      <c r="U131" s="262"/>
      <c r="V131" s="262"/>
    </row>
    <row r="132" spans="16:22">
      <c r="P132" s="262"/>
      <c r="Q132" s="262"/>
      <c r="R132" s="262"/>
      <c r="S132" s="262"/>
      <c r="T132" s="262"/>
      <c r="U132" s="262"/>
      <c r="V132" s="262"/>
    </row>
    <row r="133" spans="16:22">
      <c r="P133" s="262"/>
      <c r="Q133" s="262"/>
      <c r="R133" s="262"/>
      <c r="S133" s="262"/>
      <c r="T133" s="262"/>
      <c r="U133" s="262"/>
      <c r="V133" s="262"/>
    </row>
    <row r="134" spans="16:22">
      <c r="P134" s="262"/>
      <c r="Q134" s="262"/>
      <c r="R134" s="262"/>
      <c r="S134" s="262"/>
      <c r="T134" s="262"/>
      <c r="U134" s="262"/>
      <c r="V134" s="262"/>
    </row>
    <row r="135" spans="16:22">
      <c r="P135" s="262"/>
      <c r="Q135" s="262"/>
      <c r="R135" s="262"/>
      <c r="S135" s="262"/>
      <c r="T135" s="262"/>
      <c r="U135" s="262"/>
      <c r="V135" s="262"/>
    </row>
    <row r="136" spans="16:22">
      <c r="P136" s="262"/>
      <c r="Q136" s="262"/>
      <c r="R136" s="262"/>
      <c r="S136" s="262"/>
      <c r="T136" s="262"/>
      <c r="U136" s="262"/>
      <c r="V136" s="262"/>
    </row>
    <row r="137" spans="16:22">
      <c r="P137" s="262"/>
      <c r="Q137" s="262"/>
      <c r="R137" s="262"/>
      <c r="S137" s="262"/>
      <c r="T137" s="262"/>
      <c r="U137" s="262"/>
      <c r="V137" s="262"/>
    </row>
    <row r="138" spans="16:22">
      <c r="P138" s="262"/>
      <c r="Q138" s="262"/>
      <c r="R138" s="262"/>
      <c r="S138" s="262"/>
      <c r="T138" s="262"/>
      <c r="U138" s="262"/>
      <c r="V138" s="262"/>
    </row>
    <row r="139" spans="16:22">
      <c r="P139" s="262"/>
      <c r="Q139" s="262"/>
      <c r="R139" s="262"/>
      <c r="S139" s="262"/>
      <c r="T139" s="262"/>
      <c r="U139" s="262"/>
      <c r="V139" s="262"/>
    </row>
    <row r="140" spans="16:22">
      <c r="P140" s="262"/>
      <c r="Q140" s="262"/>
      <c r="R140" s="262"/>
      <c r="S140" s="262"/>
      <c r="T140" s="262"/>
      <c r="U140" s="262"/>
      <c r="V140" s="262"/>
    </row>
    <row r="141" spans="16:22">
      <c r="P141" s="262"/>
      <c r="Q141" s="262"/>
      <c r="R141" s="262"/>
      <c r="S141" s="262"/>
      <c r="T141" s="262"/>
      <c r="U141" s="262"/>
      <c r="V141" s="262"/>
    </row>
    <row r="142" spans="16:22">
      <c r="P142" s="262"/>
      <c r="Q142" s="262"/>
      <c r="R142" s="262"/>
      <c r="S142" s="262"/>
      <c r="T142" s="262"/>
      <c r="U142" s="262"/>
      <c r="V142" s="262"/>
    </row>
    <row r="143" spans="16:22">
      <c r="P143" s="262"/>
      <c r="Q143" s="262"/>
      <c r="R143" s="262"/>
      <c r="S143" s="262"/>
      <c r="T143" s="262"/>
      <c r="U143" s="262"/>
      <c r="V143" s="262"/>
    </row>
    <row r="144" spans="16:22">
      <c r="P144" s="262"/>
      <c r="Q144" s="262"/>
      <c r="R144" s="262"/>
      <c r="S144" s="262"/>
      <c r="T144" s="262"/>
      <c r="U144" s="262"/>
      <c r="V144" s="262"/>
    </row>
    <row r="145" spans="16:22">
      <c r="P145" s="262"/>
      <c r="Q145" s="262"/>
      <c r="R145" s="262"/>
      <c r="S145" s="262"/>
      <c r="T145" s="262"/>
      <c r="U145" s="262"/>
      <c r="V145" s="262"/>
    </row>
    <row r="146" spans="16:22">
      <c r="P146" s="262"/>
      <c r="Q146" s="262"/>
      <c r="R146" s="262"/>
      <c r="S146" s="262"/>
      <c r="T146" s="262"/>
      <c r="U146" s="262"/>
      <c r="V146" s="262"/>
    </row>
    <row r="147" spans="16:22">
      <c r="P147" s="262"/>
      <c r="Q147" s="262"/>
      <c r="R147" s="262"/>
      <c r="S147" s="262"/>
      <c r="T147" s="262"/>
      <c r="U147" s="262"/>
      <c r="V147" s="262"/>
    </row>
    <row r="148" spans="16:22">
      <c r="P148" s="262"/>
      <c r="Q148" s="262"/>
      <c r="R148" s="262"/>
      <c r="S148" s="262"/>
      <c r="T148" s="262"/>
      <c r="U148" s="262"/>
      <c r="V148" s="262"/>
    </row>
    <row r="149" spans="16:22">
      <c r="P149" s="262"/>
      <c r="Q149" s="262"/>
      <c r="R149" s="262"/>
      <c r="S149" s="262"/>
      <c r="T149" s="262"/>
      <c r="U149" s="262"/>
      <c r="V149" s="262"/>
    </row>
    <row r="150" spans="16:22">
      <c r="P150" s="262"/>
      <c r="Q150" s="262"/>
      <c r="R150" s="262"/>
      <c r="S150" s="262"/>
      <c r="T150" s="262"/>
      <c r="U150" s="262"/>
      <c r="V150" s="262"/>
    </row>
    <row r="151" spans="16:22">
      <c r="P151" s="262"/>
      <c r="Q151" s="262"/>
      <c r="R151" s="262"/>
      <c r="S151" s="262"/>
      <c r="T151" s="262"/>
      <c r="U151" s="262"/>
      <c r="V151" s="262"/>
    </row>
    <row r="152" spans="16:22">
      <c r="P152" s="262"/>
      <c r="Q152" s="262"/>
      <c r="R152" s="262"/>
      <c r="S152" s="262"/>
      <c r="T152" s="262"/>
      <c r="U152" s="262"/>
      <c r="V152" s="262"/>
    </row>
    <row r="153" spans="16:22">
      <c r="P153" s="262"/>
      <c r="Q153" s="262"/>
      <c r="R153" s="262"/>
      <c r="S153" s="262"/>
      <c r="T153" s="262"/>
      <c r="U153" s="262"/>
      <c r="V153" s="262"/>
    </row>
    <row r="154" spans="16:22">
      <c r="P154" s="262"/>
      <c r="Q154" s="262"/>
      <c r="R154" s="262"/>
      <c r="S154" s="262"/>
      <c r="T154" s="262"/>
      <c r="U154" s="262"/>
      <c r="V154" s="262"/>
    </row>
    <row r="155" spans="16:22">
      <c r="P155" s="262"/>
      <c r="Q155" s="262"/>
      <c r="R155" s="262"/>
      <c r="S155" s="262"/>
      <c r="T155" s="262"/>
      <c r="U155" s="262"/>
      <c r="V155" s="262"/>
    </row>
    <row r="156" spans="16:22">
      <c r="P156" s="262"/>
      <c r="Q156" s="262"/>
      <c r="R156" s="262"/>
      <c r="S156" s="262"/>
      <c r="T156" s="262"/>
      <c r="U156" s="262"/>
      <c r="V156" s="262"/>
    </row>
    <row r="157" spans="16:22">
      <c r="P157" s="262"/>
      <c r="Q157" s="262"/>
      <c r="R157" s="262"/>
      <c r="S157" s="262"/>
      <c r="T157" s="262"/>
      <c r="U157" s="262"/>
      <c r="V157" s="262"/>
    </row>
    <row r="158" spans="16:22">
      <c r="P158" s="262"/>
      <c r="Q158" s="262"/>
      <c r="R158" s="262"/>
      <c r="S158" s="262"/>
      <c r="T158" s="262"/>
      <c r="U158" s="262"/>
      <c r="V158" s="262"/>
    </row>
    <row r="159" spans="16:22">
      <c r="P159" s="262"/>
      <c r="Q159" s="262"/>
      <c r="R159" s="262"/>
      <c r="S159" s="262"/>
      <c r="T159" s="262"/>
      <c r="U159" s="262"/>
      <c r="V159" s="262"/>
    </row>
    <row r="160" spans="16:22">
      <c r="P160" s="262"/>
      <c r="Q160" s="262"/>
      <c r="R160" s="262"/>
      <c r="S160" s="262"/>
      <c r="T160" s="262"/>
      <c r="U160" s="262"/>
      <c r="V160" s="262"/>
    </row>
    <row r="161" spans="16:22">
      <c r="P161" s="262"/>
      <c r="Q161" s="262"/>
      <c r="R161" s="262"/>
      <c r="S161" s="262"/>
      <c r="T161" s="262"/>
      <c r="U161" s="262"/>
      <c r="V161" s="262"/>
    </row>
    <row r="162" spans="16:22">
      <c r="P162" s="262"/>
      <c r="Q162" s="262"/>
      <c r="R162" s="262"/>
      <c r="S162" s="262"/>
      <c r="T162" s="262"/>
      <c r="U162" s="262"/>
      <c r="V162" s="262"/>
    </row>
    <row r="163" spans="16:22">
      <c r="P163" s="262"/>
      <c r="Q163" s="262"/>
      <c r="R163" s="262"/>
      <c r="S163" s="262"/>
      <c r="T163" s="262"/>
      <c r="U163" s="262"/>
      <c r="V163" s="262"/>
    </row>
    <row r="164" spans="16:22">
      <c r="P164" s="262"/>
      <c r="Q164" s="262"/>
      <c r="R164" s="262"/>
      <c r="S164" s="262"/>
      <c r="T164" s="262"/>
      <c r="U164" s="262"/>
      <c r="V164" s="262"/>
    </row>
    <row r="165" spans="16:22">
      <c r="P165" s="262"/>
      <c r="Q165" s="262"/>
      <c r="R165" s="262"/>
      <c r="S165" s="262"/>
      <c r="T165" s="262"/>
      <c r="U165" s="262"/>
      <c r="V165" s="262"/>
    </row>
    <row r="166" spans="16:22">
      <c r="P166" s="262"/>
      <c r="Q166" s="262"/>
      <c r="R166" s="262"/>
      <c r="S166" s="262"/>
      <c r="T166" s="262"/>
      <c r="U166" s="262"/>
      <c r="V166" s="262"/>
    </row>
    <row r="167" spans="16:22">
      <c r="P167" s="262"/>
      <c r="Q167" s="262"/>
      <c r="R167" s="262"/>
      <c r="S167" s="262"/>
      <c r="T167" s="262"/>
      <c r="U167" s="262"/>
      <c r="V167" s="262"/>
    </row>
    <row r="168" spans="16:22">
      <c r="P168" s="262"/>
      <c r="Q168" s="262"/>
      <c r="R168" s="262"/>
      <c r="S168" s="262"/>
      <c r="T168" s="262"/>
      <c r="U168" s="262"/>
      <c r="V168" s="262"/>
    </row>
    <row r="169" spans="16:22">
      <c r="P169" s="262"/>
      <c r="Q169" s="262"/>
      <c r="R169" s="262"/>
      <c r="S169" s="262"/>
      <c r="T169" s="262"/>
      <c r="U169" s="262"/>
      <c r="V169" s="262"/>
    </row>
    <row r="170" spans="16:22">
      <c r="P170" s="262"/>
      <c r="Q170" s="262"/>
      <c r="R170" s="262"/>
      <c r="S170" s="262"/>
      <c r="T170" s="262"/>
      <c r="U170" s="262"/>
      <c r="V170" s="262"/>
    </row>
    <row r="171" spans="16:22">
      <c r="P171" s="262"/>
      <c r="Q171" s="262"/>
      <c r="R171" s="262"/>
      <c r="S171" s="262"/>
      <c r="T171" s="262"/>
      <c r="U171" s="262"/>
      <c r="V171" s="262"/>
    </row>
    <row r="172" spans="16:22">
      <c r="P172" s="262"/>
      <c r="Q172" s="262"/>
      <c r="R172" s="262"/>
      <c r="S172" s="262"/>
      <c r="T172" s="262"/>
      <c r="U172" s="262"/>
      <c r="V172" s="262"/>
    </row>
    <row r="173" spans="16:22">
      <c r="P173" s="262"/>
      <c r="Q173" s="262"/>
      <c r="R173" s="262"/>
      <c r="S173" s="262"/>
      <c r="T173" s="262"/>
      <c r="U173" s="262"/>
      <c r="V173" s="262"/>
    </row>
    <row r="174" spans="16:22">
      <c r="P174" s="262"/>
      <c r="Q174" s="262"/>
      <c r="R174" s="262"/>
      <c r="S174" s="262"/>
      <c r="T174" s="262"/>
      <c r="U174" s="262"/>
      <c r="V174" s="262"/>
    </row>
    <row r="175" spans="16:22">
      <c r="P175" s="262"/>
      <c r="Q175" s="262"/>
      <c r="R175" s="262"/>
      <c r="S175" s="262"/>
      <c r="T175" s="262"/>
      <c r="U175" s="262"/>
      <c r="V175" s="262"/>
    </row>
    <row r="176" spans="16:22">
      <c r="P176" s="262"/>
      <c r="Q176" s="262"/>
      <c r="R176" s="262"/>
      <c r="S176" s="262"/>
      <c r="T176" s="262"/>
      <c r="U176" s="262"/>
      <c r="V176" s="262"/>
    </row>
    <row r="177" spans="16:22">
      <c r="P177" s="262"/>
      <c r="Q177" s="262"/>
      <c r="R177" s="262"/>
      <c r="S177" s="262"/>
      <c r="T177" s="262"/>
      <c r="U177" s="262"/>
      <c r="V177" s="262"/>
    </row>
    <row r="178" spans="16:22">
      <c r="P178" s="262"/>
      <c r="Q178" s="262"/>
      <c r="R178" s="262"/>
      <c r="S178" s="262"/>
      <c r="T178" s="262"/>
      <c r="U178" s="262"/>
      <c r="V178" s="262"/>
    </row>
    <row r="179" spans="16:22">
      <c r="P179" s="262"/>
      <c r="Q179" s="262"/>
      <c r="R179" s="262"/>
      <c r="S179" s="262"/>
      <c r="T179" s="262"/>
      <c r="U179" s="262"/>
      <c r="V179" s="262"/>
    </row>
    <row r="180" spans="16:22">
      <c r="P180" s="262"/>
      <c r="Q180" s="262"/>
      <c r="R180" s="262"/>
      <c r="S180" s="262"/>
      <c r="T180" s="262"/>
      <c r="U180" s="262"/>
      <c r="V180" s="262"/>
    </row>
    <row r="181" spans="16:22">
      <c r="P181" s="262"/>
      <c r="Q181" s="262"/>
      <c r="R181" s="262"/>
      <c r="S181" s="262"/>
      <c r="T181" s="262"/>
      <c r="U181" s="262"/>
      <c r="V181" s="262"/>
    </row>
    <row r="182" spans="16:22">
      <c r="P182" s="262"/>
      <c r="Q182" s="262"/>
      <c r="R182" s="262"/>
      <c r="S182" s="262"/>
      <c r="T182" s="262"/>
      <c r="U182" s="262"/>
      <c r="V182" s="262"/>
    </row>
    <row r="183" spans="16:22">
      <c r="P183" s="262"/>
      <c r="Q183" s="262"/>
      <c r="R183" s="262"/>
      <c r="S183" s="262"/>
      <c r="T183" s="262"/>
      <c r="U183" s="262"/>
      <c r="V183" s="262"/>
    </row>
    <row r="184" spans="16:22">
      <c r="P184" s="262"/>
      <c r="Q184" s="262"/>
      <c r="R184" s="262"/>
      <c r="S184" s="262"/>
      <c r="T184" s="262"/>
      <c r="U184" s="262"/>
      <c r="V184" s="262"/>
    </row>
    <row r="185" spans="16:22">
      <c r="P185" s="262"/>
      <c r="Q185" s="262"/>
      <c r="R185" s="262"/>
      <c r="S185" s="262"/>
      <c r="T185" s="262"/>
      <c r="U185" s="262"/>
      <c r="V185" s="262"/>
    </row>
    <row r="186" spans="16:22">
      <c r="P186" s="262"/>
      <c r="Q186" s="262"/>
      <c r="R186" s="262"/>
      <c r="S186" s="262"/>
      <c r="T186" s="262"/>
      <c r="U186" s="262"/>
      <c r="V186" s="262"/>
    </row>
    <row r="187" spans="16:22">
      <c r="P187" s="262"/>
      <c r="Q187" s="262"/>
      <c r="R187" s="262"/>
      <c r="S187" s="262"/>
      <c r="T187" s="262"/>
      <c r="U187" s="262"/>
      <c r="V187" s="262"/>
    </row>
    <row r="188" spans="16:22">
      <c r="P188" s="262"/>
      <c r="Q188" s="262"/>
      <c r="R188" s="262"/>
      <c r="S188" s="262"/>
      <c r="T188" s="262"/>
      <c r="U188" s="262"/>
      <c r="V188" s="262"/>
    </row>
    <row r="189" spans="16:22">
      <c r="P189" s="262"/>
      <c r="Q189" s="262"/>
      <c r="R189" s="262"/>
      <c r="S189" s="262"/>
      <c r="T189" s="262"/>
      <c r="U189" s="262"/>
      <c r="V189" s="262"/>
    </row>
    <row r="190" spans="16:22">
      <c r="P190" s="262"/>
      <c r="Q190" s="262"/>
      <c r="R190" s="262"/>
      <c r="S190" s="262"/>
      <c r="T190" s="262"/>
      <c r="U190" s="262"/>
      <c r="V190" s="262"/>
    </row>
    <row r="191" spans="16:22">
      <c r="P191" s="262"/>
      <c r="Q191" s="262"/>
      <c r="R191" s="262"/>
      <c r="S191" s="262"/>
      <c r="T191" s="262"/>
      <c r="U191" s="262"/>
      <c r="V191" s="262"/>
    </row>
    <row r="192" spans="16:22">
      <c r="P192" s="262"/>
      <c r="Q192" s="262"/>
      <c r="R192" s="262"/>
      <c r="S192" s="262"/>
      <c r="T192" s="262"/>
      <c r="U192" s="262"/>
      <c r="V192" s="262"/>
    </row>
    <row r="193" spans="16:22">
      <c r="P193" s="262"/>
      <c r="Q193" s="262"/>
      <c r="R193" s="262"/>
      <c r="S193" s="262"/>
      <c r="T193" s="262"/>
      <c r="U193" s="262"/>
      <c r="V193" s="262"/>
    </row>
    <row r="194" spans="16:22">
      <c r="P194" s="262"/>
      <c r="Q194" s="262"/>
      <c r="R194" s="262"/>
      <c r="S194" s="262"/>
      <c r="T194" s="262"/>
      <c r="U194" s="262"/>
      <c r="V194" s="262"/>
    </row>
    <row r="195" spans="16:22">
      <c r="P195" s="262"/>
      <c r="Q195" s="262"/>
      <c r="R195" s="262"/>
      <c r="S195" s="262"/>
      <c r="T195" s="262"/>
      <c r="U195" s="262"/>
      <c r="V195" s="262"/>
    </row>
    <row r="196" spans="16:22">
      <c r="P196" s="262"/>
      <c r="Q196" s="262"/>
      <c r="R196" s="262"/>
      <c r="S196" s="262"/>
      <c r="T196" s="262"/>
      <c r="U196" s="262"/>
      <c r="V196" s="262"/>
    </row>
    <row r="197" spans="16:22">
      <c r="P197" s="262"/>
      <c r="Q197" s="262"/>
      <c r="R197" s="262"/>
      <c r="S197" s="262"/>
      <c r="T197" s="262"/>
      <c r="U197" s="262"/>
      <c r="V197" s="262"/>
    </row>
    <row r="198" spans="16:22">
      <c r="P198" s="262"/>
      <c r="Q198" s="262"/>
      <c r="R198" s="262"/>
      <c r="S198" s="262"/>
      <c r="T198" s="262"/>
      <c r="U198" s="262"/>
      <c r="V198" s="262"/>
    </row>
    <row r="199" spans="16:22">
      <c r="P199" s="262"/>
      <c r="Q199" s="262"/>
      <c r="R199" s="262"/>
      <c r="S199" s="262"/>
      <c r="T199" s="262"/>
      <c r="U199" s="262"/>
      <c r="V199" s="262"/>
    </row>
    <row r="200" spans="16:22">
      <c r="P200" s="262"/>
      <c r="Q200" s="262"/>
      <c r="R200" s="262"/>
      <c r="S200" s="262"/>
      <c r="T200" s="262"/>
      <c r="U200" s="262"/>
      <c r="V200" s="262"/>
    </row>
    <row r="201" spans="16:22">
      <c r="P201" s="262"/>
      <c r="Q201" s="262"/>
      <c r="R201" s="262"/>
      <c r="S201" s="262"/>
      <c r="T201" s="262"/>
      <c r="U201" s="262"/>
      <c r="V201" s="262"/>
    </row>
    <row r="202" spans="16:22">
      <c r="P202" s="262"/>
      <c r="Q202" s="262"/>
      <c r="R202" s="262"/>
      <c r="S202" s="262"/>
      <c r="T202" s="262"/>
      <c r="U202" s="262"/>
      <c r="V202" s="262"/>
    </row>
    <row r="203" spans="16:22">
      <c r="P203" s="262"/>
      <c r="Q203" s="262"/>
      <c r="R203" s="262"/>
      <c r="S203" s="262"/>
      <c r="T203" s="262"/>
      <c r="U203" s="262"/>
      <c r="V203" s="262"/>
    </row>
    <row r="204" spans="16:22">
      <c r="P204" s="262"/>
      <c r="Q204" s="262"/>
      <c r="R204" s="262"/>
      <c r="S204" s="262"/>
      <c r="T204" s="262"/>
      <c r="U204" s="262"/>
      <c r="V204" s="262"/>
    </row>
    <row r="205" spans="16:22">
      <c r="P205" s="262"/>
      <c r="Q205" s="262"/>
      <c r="R205" s="262"/>
      <c r="S205" s="262"/>
      <c r="T205" s="262"/>
      <c r="U205" s="262"/>
      <c r="V205" s="262"/>
    </row>
    <row r="206" spans="16:22">
      <c r="P206" s="262"/>
      <c r="Q206" s="262"/>
      <c r="R206" s="262"/>
      <c r="S206" s="262"/>
      <c r="T206" s="262"/>
      <c r="U206" s="262"/>
      <c r="V206" s="262"/>
    </row>
    <row r="207" spans="16:22">
      <c r="P207" s="262"/>
      <c r="Q207" s="262"/>
      <c r="R207" s="262"/>
      <c r="S207" s="262"/>
      <c r="T207" s="262"/>
      <c r="U207" s="262"/>
      <c r="V207" s="262"/>
    </row>
    <row r="208" spans="16:22">
      <c r="P208" s="262"/>
      <c r="Q208" s="262"/>
      <c r="R208" s="262"/>
      <c r="S208" s="262"/>
      <c r="T208" s="262"/>
      <c r="U208" s="262"/>
      <c r="V208" s="262"/>
    </row>
    <row r="209" spans="16:22">
      <c r="P209" s="262"/>
      <c r="Q209" s="262"/>
      <c r="R209" s="262"/>
      <c r="S209" s="262"/>
      <c r="T209" s="262"/>
      <c r="U209" s="262"/>
      <c r="V209" s="262"/>
    </row>
    <row r="210" spans="16:22">
      <c r="P210" s="262"/>
      <c r="Q210" s="262"/>
      <c r="R210" s="262"/>
      <c r="S210" s="262"/>
      <c r="T210" s="262"/>
      <c r="U210" s="262"/>
      <c r="V210" s="262"/>
    </row>
    <row r="211" spans="16:22">
      <c r="P211" s="262"/>
      <c r="Q211" s="262"/>
      <c r="R211" s="262"/>
      <c r="S211" s="262"/>
      <c r="T211" s="262"/>
      <c r="U211" s="262"/>
      <c r="V211" s="262"/>
    </row>
    <row r="212" spans="16:22">
      <c r="P212" s="262"/>
      <c r="Q212" s="262"/>
      <c r="R212" s="262"/>
      <c r="S212" s="262"/>
      <c r="T212" s="262"/>
      <c r="U212" s="262"/>
      <c r="V212" s="262"/>
    </row>
    <row r="213" spans="16:22">
      <c r="P213" s="262"/>
      <c r="Q213" s="262"/>
      <c r="R213" s="262"/>
      <c r="S213" s="262"/>
      <c r="T213" s="262"/>
      <c r="U213" s="262"/>
      <c r="V213" s="262"/>
    </row>
    <row r="214" spans="16:22">
      <c r="P214" s="262"/>
      <c r="Q214" s="262"/>
      <c r="R214" s="262"/>
      <c r="S214" s="262"/>
      <c r="T214" s="262"/>
      <c r="U214" s="262"/>
      <c r="V214" s="262"/>
    </row>
    <row r="215" spans="16:22">
      <c r="P215" s="262"/>
      <c r="Q215" s="262"/>
      <c r="R215" s="262"/>
      <c r="S215" s="262"/>
      <c r="T215" s="262"/>
      <c r="U215" s="262"/>
      <c r="V215" s="262"/>
    </row>
    <row r="216" spans="16:22">
      <c r="P216" s="262"/>
      <c r="Q216" s="262"/>
      <c r="R216" s="262"/>
      <c r="S216" s="262"/>
      <c r="T216" s="262"/>
      <c r="U216" s="262"/>
      <c r="V216" s="262"/>
    </row>
    <row r="217" spans="16:22">
      <c r="P217" s="262"/>
      <c r="Q217" s="262"/>
      <c r="R217" s="262"/>
      <c r="S217" s="262"/>
      <c r="T217" s="262"/>
      <c r="U217" s="262"/>
      <c r="V217" s="262"/>
    </row>
    <row r="218" spans="16:22">
      <c r="P218" s="262"/>
      <c r="Q218" s="262"/>
      <c r="R218" s="262"/>
      <c r="S218" s="262"/>
      <c r="T218" s="262"/>
      <c r="U218" s="262"/>
      <c r="V218" s="262"/>
    </row>
    <row r="219" spans="16:22">
      <c r="P219" s="262"/>
      <c r="Q219" s="262"/>
      <c r="R219" s="262"/>
      <c r="S219" s="262"/>
      <c r="T219" s="262"/>
      <c r="U219" s="262"/>
      <c r="V219" s="262"/>
    </row>
    <row r="220" spans="16:22">
      <c r="P220" s="262"/>
      <c r="Q220" s="262"/>
      <c r="R220" s="262"/>
      <c r="S220" s="262"/>
      <c r="T220" s="262"/>
      <c r="U220" s="262"/>
      <c r="V220" s="262"/>
    </row>
    <row r="221" spans="16:22">
      <c r="P221" s="262"/>
      <c r="Q221" s="262"/>
      <c r="R221" s="262"/>
      <c r="S221" s="262"/>
      <c r="T221" s="262"/>
      <c r="U221" s="262"/>
      <c r="V221" s="262"/>
    </row>
    <row r="222" spans="16:22">
      <c r="P222" s="262"/>
      <c r="Q222" s="262"/>
      <c r="R222" s="262"/>
      <c r="S222" s="262"/>
      <c r="T222" s="262"/>
      <c r="U222" s="262"/>
      <c r="V222" s="262"/>
    </row>
    <row r="223" spans="16:22">
      <c r="P223" s="262"/>
      <c r="Q223" s="262"/>
      <c r="R223" s="262"/>
      <c r="S223" s="262"/>
      <c r="T223" s="262"/>
      <c r="U223" s="262"/>
      <c r="V223" s="262"/>
    </row>
    <row r="224" spans="16:22">
      <c r="P224" s="262"/>
      <c r="Q224" s="262"/>
      <c r="R224" s="262"/>
      <c r="S224" s="262"/>
      <c r="T224" s="262"/>
      <c r="U224" s="262"/>
      <c r="V224" s="262"/>
    </row>
    <row r="225" spans="16:22">
      <c r="P225" s="262"/>
      <c r="Q225" s="262"/>
      <c r="R225" s="262"/>
      <c r="S225" s="262"/>
      <c r="T225" s="262"/>
      <c r="U225" s="262"/>
      <c r="V225" s="262"/>
    </row>
    <row r="226" spans="16:22">
      <c r="P226" s="262"/>
      <c r="Q226" s="262"/>
      <c r="R226" s="262"/>
      <c r="S226" s="262"/>
      <c r="T226" s="262"/>
      <c r="U226" s="262"/>
      <c r="V226" s="262"/>
    </row>
    <row r="227" spans="16:22">
      <c r="P227" s="262"/>
      <c r="Q227" s="262"/>
      <c r="R227" s="262"/>
      <c r="S227" s="262"/>
      <c r="T227" s="262"/>
      <c r="U227" s="262"/>
      <c r="V227" s="262"/>
    </row>
    <row r="228" spans="16:22">
      <c r="P228" s="262"/>
      <c r="Q228" s="262"/>
      <c r="R228" s="262"/>
      <c r="S228" s="262"/>
      <c r="T228" s="262"/>
      <c r="U228" s="262"/>
      <c r="V228" s="262"/>
    </row>
    <row r="229" spans="16:22">
      <c r="P229" s="262"/>
      <c r="Q229" s="262"/>
      <c r="R229" s="262"/>
      <c r="S229" s="262"/>
      <c r="T229" s="262"/>
      <c r="U229" s="262"/>
      <c r="V229" s="262"/>
    </row>
    <row r="230" spans="16:22">
      <c r="P230" s="262"/>
      <c r="Q230" s="262"/>
      <c r="R230" s="262"/>
      <c r="S230" s="262"/>
      <c r="T230" s="262"/>
      <c r="U230" s="262"/>
      <c r="V230" s="262"/>
    </row>
    <row r="231" spans="16:22">
      <c r="P231" s="262"/>
      <c r="Q231" s="262"/>
      <c r="R231" s="262"/>
      <c r="S231" s="262"/>
      <c r="T231" s="262"/>
      <c r="U231" s="262"/>
      <c r="V231" s="262"/>
    </row>
    <row r="232" spans="16:22">
      <c r="P232" s="262"/>
      <c r="Q232" s="262"/>
      <c r="R232" s="262"/>
      <c r="S232" s="262"/>
      <c r="T232" s="262"/>
      <c r="U232" s="262"/>
      <c r="V232" s="262"/>
    </row>
    <row r="233" spans="16:22">
      <c r="P233" s="262"/>
      <c r="Q233" s="262"/>
      <c r="R233" s="262"/>
      <c r="S233" s="262"/>
      <c r="T233" s="262"/>
      <c r="U233" s="262"/>
      <c r="V233" s="262"/>
    </row>
    <row r="234" spans="16:22">
      <c r="P234" s="262"/>
      <c r="Q234" s="262"/>
      <c r="R234" s="262"/>
      <c r="S234" s="262"/>
      <c r="T234" s="262"/>
      <c r="U234" s="262"/>
      <c r="V234" s="262"/>
    </row>
    <row r="235" spans="16:22">
      <c r="P235" s="262"/>
      <c r="Q235" s="262"/>
      <c r="R235" s="262"/>
      <c r="S235" s="262"/>
      <c r="T235" s="262"/>
      <c r="U235" s="262"/>
      <c r="V235" s="262"/>
    </row>
    <row r="236" spans="16:22">
      <c r="P236" s="262"/>
      <c r="Q236" s="262"/>
      <c r="R236" s="262"/>
      <c r="S236" s="262"/>
      <c r="T236" s="262"/>
      <c r="U236" s="262"/>
      <c r="V236" s="262"/>
    </row>
    <row r="237" spans="16:22">
      <c r="P237" s="262"/>
      <c r="Q237" s="262"/>
      <c r="R237" s="262"/>
      <c r="S237" s="262"/>
      <c r="T237" s="262"/>
      <c r="U237" s="262"/>
      <c r="V237" s="262"/>
    </row>
    <row r="238" spans="16:22">
      <c r="P238" s="262"/>
      <c r="Q238" s="262"/>
      <c r="R238" s="262"/>
      <c r="S238" s="262"/>
      <c r="T238" s="262"/>
      <c r="U238" s="262"/>
      <c r="V238" s="262"/>
    </row>
    <row r="239" spans="16:22">
      <c r="P239" s="262"/>
      <c r="Q239" s="262"/>
      <c r="R239" s="262"/>
      <c r="S239" s="262"/>
      <c r="T239" s="262"/>
      <c r="U239" s="262"/>
      <c r="V239" s="262"/>
    </row>
    <row r="240" spans="16:22">
      <c r="P240" s="262"/>
      <c r="Q240" s="262"/>
      <c r="R240" s="262"/>
      <c r="S240" s="262"/>
      <c r="T240" s="262"/>
      <c r="U240" s="262"/>
      <c r="V240" s="262"/>
    </row>
    <row r="241" spans="16:22">
      <c r="P241" s="262"/>
      <c r="Q241" s="262"/>
      <c r="R241" s="262"/>
      <c r="S241" s="262"/>
      <c r="T241" s="262"/>
      <c r="U241" s="262"/>
      <c r="V241" s="262"/>
    </row>
    <row r="242" spans="16:22">
      <c r="P242" s="262"/>
      <c r="Q242" s="262"/>
      <c r="R242" s="262"/>
      <c r="S242" s="262"/>
      <c r="T242" s="262"/>
      <c r="U242" s="262"/>
      <c r="V242" s="262"/>
    </row>
    <row r="243" spans="16:22">
      <c r="P243" s="262"/>
      <c r="Q243" s="262"/>
      <c r="R243" s="262"/>
      <c r="S243" s="262"/>
      <c r="T243" s="262"/>
      <c r="U243" s="262"/>
      <c r="V243" s="262"/>
    </row>
    <row r="244" spans="16:22">
      <c r="P244" s="262"/>
      <c r="Q244" s="262"/>
      <c r="R244" s="262"/>
      <c r="S244" s="262"/>
      <c r="T244" s="262"/>
      <c r="U244" s="262"/>
      <c r="V244" s="262"/>
    </row>
    <row r="245" spans="16:22">
      <c r="P245" s="262"/>
      <c r="Q245" s="262"/>
      <c r="R245" s="262"/>
      <c r="S245" s="262"/>
      <c r="T245" s="262"/>
      <c r="U245" s="262"/>
      <c r="V245" s="262"/>
    </row>
    <row r="246" spans="16:22">
      <c r="P246" s="262"/>
      <c r="Q246" s="262"/>
      <c r="R246" s="262"/>
      <c r="S246" s="262"/>
      <c r="T246" s="262"/>
      <c r="U246" s="262"/>
      <c r="V246" s="262"/>
    </row>
    <row r="247" spans="16:22">
      <c r="P247" s="262"/>
      <c r="Q247" s="262"/>
      <c r="R247" s="262"/>
      <c r="S247" s="262"/>
      <c r="T247" s="262"/>
      <c r="U247" s="262"/>
      <c r="V247" s="262"/>
    </row>
    <row r="248" spans="16:22">
      <c r="P248" s="262"/>
      <c r="Q248" s="262"/>
      <c r="R248" s="262"/>
      <c r="S248" s="262"/>
      <c r="T248" s="262"/>
      <c r="U248" s="262"/>
      <c r="V248" s="262"/>
    </row>
    <row r="249" spans="16:22">
      <c r="P249" s="262"/>
      <c r="Q249" s="262"/>
      <c r="R249" s="262"/>
      <c r="S249" s="262"/>
      <c r="T249" s="262"/>
      <c r="U249" s="262"/>
      <c r="V249" s="262"/>
    </row>
    <row r="250" spans="16:22">
      <c r="P250" s="262"/>
      <c r="Q250" s="262"/>
      <c r="R250" s="262"/>
      <c r="S250" s="262"/>
      <c r="T250" s="262"/>
      <c r="U250" s="262"/>
      <c r="V250" s="262"/>
    </row>
    <row r="251" spans="16:22">
      <c r="P251" s="262"/>
      <c r="Q251" s="262"/>
      <c r="R251" s="262"/>
      <c r="S251" s="262"/>
      <c r="T251" s="262"/>
      <c r="U251" s="262"/>
      <c r="V251" s="262"/>
    </row>
    <row r="252" spans="16:22">
      <c r="P252" s="262"/>
      <c r="Q252" s="262"/>
      <c r="R252" s="262"/>
      <c r="S252" s="262"/>
      <c r="T252" s="262"/>
      <c r="U252" s="262"/>
      <c r="V252" s="262"/>
    </row>
    <row r="253" spans="16:22">
      <c r="P253" s="262"/>
      <c r="Q253" s="262"/>
      <c r="R253" s="262"/>
      <c r="S253" s="262"/>
      <c r="T253" s="262"/>
      <c r="U253" s="262"/>
      <c r="V253" s="262"/>
    </row>
    <row r="254" spans="16:22">
      <c r="P254" s="262"/>
      <c r="Q254" s="262"/>
      <c r="R254" s="262"/>
      <c r="S254" s="262"/>
      <c r="T254" s="262"/>
      <c r="U254" s="262"/>
      <c r="V254" s="262"/>
    </row>
    <row r="255" spans="16:22">
      <c r="P255" s="262"/>
      <c r="Q255" s="262"/>
      <c r="R255" s="262"/>
      <c r="S255" s="262"/>
      <c r="T255" s="262"/>
      <c r="U255" s="262"/>
      <c r="V255" s="262"/>
    </row>
    <row r="256" spans="16:22">
      <c r="P256" s="262"/>
      <c r="Q256" s="262"/>
      <c r="R256" s="262"/>
      <c r="S256" s="262"/>
      <c r="T256" s="262"/>
      <c r="U256" s="262"/>
      <c r="V256" s="262"/>
    </row>
    <row r="257" spans="16:22">
      <c r="P257" s="262"/>
      <c r="Q257" s="262"/>
      <c r="R257" s="262"/>
      <c r="S257" s="262"/>
      <c r="T257" s="262"/>
      <c r="U257" s="262"/>
      <c r="V257" s="262"/>
    </row>
    <row r="258" spans="16:22">
      <c r="P258" s="262"/>
      <c r="Q258" s="262"/>
      <c r="R258" s="262"/>
      <c r="S258" s="262"/>
      <c r="T258" s="262"/>
      <c r="U258" s="262"/>
      <c r="V258" s="262"/>
    </row>
    <row r="259" spans="16:22">
      <c r="P259" s="262"/>
      <c r="Q259" s="262"/>
      <c r="R259" s="262"/>
      <c r="S259" s="262"/>
      <c r="T259" s="262"/>
      <c r="U259" s="262"/>
      <c r="V259" s="262"/>
    </row>
    <row r="260" spans="16:22">
      <c r="P260" s="262"/>
      <c r="Q260" s="262"/>
      <c r="R260" s="262"/>
      <c r="S260" s="262"/>
      <c r="T260" s="262"/>
      <c r="U260" s="262"/>
      <c r="V260" s="262"/>
    </row>
    <row r="261" spans="16:22">
      <c r="P261" s="262"/>
      <c r="Q261" s="262"/>
      <c r="R261" s="262"/>
      <c r="S261" s="262"/>
      <c r="T261" s="262"/>
      <c r="U261" s="262"/>
      <c r="V261" s="262"/>
    </row>
    <row r="262" spans="16:22">
      <c r="P262" s="262"/>
      <c r="Q262" s="262"/>
      <c r="R262" s="262"/>
      <c r="S262" s="262"/>
      <c r="T262" s="262"/>
      <c r="U262" s="262"/>
      <c r="V262" s="262"/>
    </row>
    <row r="263" spans="16:22">
      <c r="P263" s="262"/>
      <c r="Q263" s="262"/>
      <c r="R263" s="262"/>
      <c r="S263" s="262"/>
      <c r="T263" s="262"/>
      <c r="U263" s="262"/>
      <c r="V263" s="262"/>
    </row>
    <row r="264" spans="16:22">
      <c r="P264" s="262"/>
      <c r="Q264" s="262"/>
      <c r="R264" s="262"/>
      <c r="S264" s="262"/>
      <c r="T264" s="262"/>
      <c r="U264" s="262"/>
      <c r="V264" s="262"/>
    </row>
    <row r="265" spans="16:22">
      <c r="P265" s="262"/>
      <c r="Q265" s="262"/>
      <c r="R265" s="262"/>
      <c r="S265" s="262"/>
      <c r="T265" s="262"/>
      <c r="U265" s="262"/>
      <c r="V265" s="262"/>
    </row>
    <row r="266" spans="16:22">
      <c r="P266" s="262"/>
      <c r="Q266" s="262"/>
      <c r="R266" s="262"/>
      <c r="S266" s="262"/>
      <c r="T266" s="262"/>
      <c r="U266" s="262"/>
      <c r="V266" s="262"/>
    </row>
    <row r="267" spans="16:22">
      <c r="P267" s="262"/>
      <c r="Q267" s="262"/>
      <c r="R267" s="262"/>
      <c r="S267" s="262"/>
      <c r="T267" s="262"/>
      <c r="U267" s="262"/>
      <c r="V267" s="262"/>
    </row>
    <row r="268" spans="16:22">
      <c r="P268" s="262"/>
      <c r="Q268" s="262"/>
      <c r="R268" s="262"/>
      <c r="S268" s="262"/>
      <c r="T268" s="262"/>
      <c r="U268" s="262"/>
      <c r="V268" s="262"/>
    </row>
    <row r="269" spans="16:22">
      <c r="P269" s="262"/>
      <c r="Q269" s="262"/>
      <c r="R269" s="262"/>
      <c r="S269" s="262"/>
      <c r="T269" s="262"/>
      <c r="U269" s="262"/>
      <c r="V269" s="262"/>
    </row>
    <row r="270" spans="16:22">
      <c r="P270" s="262"/>
      <c r="Q270" s="262"/>
      <c r="R270" s="262"/>
      <c r="S270" s="262"/>
      <c r="T270" s="262"/>
      <c r="U270" s="262"/>
      <c r="V270" s="262"/>
    </row>
    <row r="271" spans="16:22">
      <c r="P271" s="262"/>
      <c r="Q271" s="262"/>
      <c r="R271" s="262"/>
      <c r="S271" s="262"/>
      <c r="T271" s="262"/>
      <c r="U271" s="262"/>
      <c r="V271" s="262"/>
    </row>
    <row r="272" spans="16:22">
      <c r="P272" s="262"/>
      <c r="Q272" s="262"/>
      <c r="R272" s="262"/>
      <c r="S272" s="262"/>
      <c r="T272" s="262"/>
      <c r="U272" s="262"/>
      <c r="V272" s="262"/>
    </row>
    <row r="273" spans="16:22">
      <c r="P273" s="262"/>
      <c r="Q273" s="262"/>
      <c r="R273" s="262"/>
      <c r="S273" s="262"/>
      <c r="T273" s="262"/>
      <c r="U273" s="262"/>
      <c r="V273" s="262"/>
    </row>
    <row r="274" spans="16:22">
      <c r="P274" s="262"/>
      <c r="Q274" s="262"/>
      <c r="R274" s="262"/>
      <c r="S274" s="262"/>
      <c r="T274" s="262"/>
      <c r="U274" s="262"/>
      <c r="V274" s="262"/>
    </row>
    <row r="275" spans="16:22">
      <c r="P275" s="262"/>
      <c r="Q275" s="262"/>
      <c r="R275" s="262"/>
      <c r="S275" s="262"/>
      <c r="T275" s="262"/>
      <c r="U275" s="262"/>
      <c r="V275" s="262"/>
    </row>
    <row r="276" spans="16:22">
      <c r="P276" s="262"/>
      <c r="Q276" s="262"/>
      <c r="R276" s="262"/>
      <c r="S276" s="262"/>
      <c r="T276" s="262"/>
      <c r="U276" s="262"/>
      <c r="V276" s="262"/>
    </row>
    <row r="277" spans="16:22">
      <c r="P277" s="262"/>
      <c r="Q277" s="262"/>
      <c r="R277" s="262"/>
      <c r="S277" s="262"/>
      <c r="T277" s="262"/>
      <c r="U277" s="262"/>
      <c r="V277" s="262"/>
    </row>
    <row r="278" spans="16:22">
      <c r="P278" s="262"/>
      <c r="Q278" s="262"/>
      <c r="R278" s="262"/>
      <c r="S278" s="262"/>
      <c r="T278" s="262"/>
      <c r="U278" s="262"/>
      <c r="V278" s="262"/>
    </row>
    <row r="279" spans="16:22">
      <c r="P279" s="262"/>
      <c r="Q279" s="262"/>
      <c r="R279" s="262"/>
      <c r="S279" s="262"/>
      <c r="T279" s="262"/>
      <c r="U279" s="262"/>
      <c r="V279" s="262"/>
    </row>
    <row r="280" spans="16:22">
      <c r="P280" s="262"/>
      <c r="Q280" s="262"/>
      <c r="R280" s="262"/>
      <c r="S280" s="262"/>
      <c r="T280" s="262"/>
      <c r="U280" s="262"/>
      <c r="V280" s="262"/>
    </row>
    <row r="281" spans="16:22">
      <c r="P281" s="262"/>
      <c r="Q281" s="262"/>
      <c r="R281" s="262"/>
      <c r="S281" s="262"/>
      <c r="T281" s="262"/>
      <c r="U281" s="262"/>
      <c r="V281" s="262"/>
    </row>
    <row r="282" spans="16:22">
      <c r="P282" s="262"/>
      <c r="Q282" s="262"/>
      <c r="R282" s="262"/>
      <c r="S282" s="262"/>
      <c r="T282" s="262"/>
      <c r="U282" s="262"/>
      <c r="V282" s="262"/>
    </row>
    <row r="283" spans="16:22">
      <c r="P283" s="262"/>
      <c r="Q283" s="262"/>
      <c r="R283" s="262"/>
      <c r="S283" s="262"/>
      <c r="T283" s="262"/>
      <c r="U283" s="262"/>
      <c r="V283" s="262"/>
    </row>
    <row r="284" spans="16:22">
      <c r="P284" s="262"/>
      <c r="Q284" s="262"/>
      <c r="R284" s="262"/>
      <c r="S284" s="262"/>
      <c r="T284" s="262"/>
      <c r="U284" s="262"/>
      <c r="V284" s="262"/>
    </row>
    <row r="285" spans="16:22">
      <c r="P285" s="262"/>
      <c r="Q285" s="262"/>
      <c r="R285" s="262"/>
      <c r="S285" s="262"/>
      <c r="T285" s="262"/>
      <c r="U285" s="262"/>
      <c r="V285" s="262"/>
    </row>
    <row r="286" spans="16:22">
      <c r="P286" s="262"/>
      <c r="Q286" s="262"/>
      <c r="R286" s="262"/>
      <c r="S286" s="262"/>
      <c r="T286" s="262"/>
      <c r="U286" s="262"/>
      <c r="V286" s="262"/>
    </row>
    <row r="287" spans="16:22">
      <c r="P287" s="262"/>
      <c r="Q287" s="262"/>
      <c r="R287" s="262"/>
      <c r="S287" s="262"/>
      <c r="T287" s="262"/>
      <c r="U287" s="262"/>
      <c r="V287" s="262"/>
    </row>
    <row r="288" spans="16:22">
      <c r="P288" s="262"/>
      <c r="Q288" s="262"/>
      <c r="R288" s="262"/>
      <c r="S288" s="262"/>
      <c r="T288" s="262"/>
      <c r="U288" s="262"/>
      <c r="V288" s="262"/>
    </row>
    <row r="289" spans="16:22">
      <c r="P289" s="262"/>
      <c r="Q289" s="262"/>
      <c r="R289" s="262"/>
      <c r="S289" s="262"/>
      <c r="T289" s="262"/>
      <c r="U289" s="262"/>
      <c r="V289" s="262"/>
    </row>
    <row r="290" spans="16:22">
      <c r="P290" s="262"/>
      <c r="Q290" s="262"/>
      <c r="R290" s="262"/>
      <c r="S290" s="262"/>
      <c r="T290" s="262"/>
      <c r="U290" s="262"/>
      <c r="V290" s="262"/>
    </row>
    <row r="291" spans="16:22">
      <c r="P291" s="262"/>
      <c r="Q291" s="262"/>
      <c r="R291" s="262"/>
      <c r="S291" s="262"/>
      <c r="T291" s="262"/>
      <c r="U291" s="262"/>
      <c r="V291" s="262"/>
    </row>
    <row r="292" spans="16:22">
      <c r="P292" s="262"/>
      <c r="Q292" s="262"/>
      <c r="R292" s="262"/>
      <c r="S292" s="262"/>
      <c r="T292" s="262"/>
      <c r="U292" s="262"/>
      <c r="V292" s="262"/>
    </row>
    <row r="293" spans="16:22">
      <c r="P293" s="262"/>
      <c r="Q293" s="262"/>
      <c r="R293" s="262"/>
      <c r="S293" s="262"/>
      <c r="T293" s="262"/>
      <c r="U293" s="262"/>
      <c r="V293" s="262"/>
    </row>
    <row r="294" spans="16:22">
      <c r="P294" s="262"/>
      <c r="Q294" s="262"/>
      <c r="R294" s="262"/>
      <c r="S294" s="262"/>
      <c r="T294" s="262"/>
      <c r="U294" s="262"/>
      <c r="V294" s="262"/>
    </row>
    <row r="295" spans="16:22">
      <c r="P295" s="262"/>
      <c r="Q295" s="262"/>
      <c r="R295" s="262"/>
      <c r="S295" s="262"/>
      <c r="T295" s="262"/>
      <c r="U295" s="262"/>
      <c r="V295" s="262"/>
    </row>
    <row r="296" spans="16:22">
      <c r="P296" s="262"/>
      <c r="Q296" s="262"/>
      <c r="R296" s="262"/>
      <c r="S296" s="262"/>
      <c r="T296" s="262"/>
      <c r="U296" s="262"/>
      <c r="V296" s="262"/>
    </row>
    <row r="297" spans="16:22">
      <c r="P297" s="262"/>
      <c r="Q297" s="262"/>
      <c r="R297" s="262"/>
      <c r="S297" s="262"/>
      <c r="T297" s="262"/>
      <c r="U297" s="262"/>
      <c r="V297" s="262"/>
    </row>
    <row r="298" spans="16:22">
      <c r="P298" s="262"/>
      <c r="Q298" s="262"/>
      <c r="R298" s="262"/>
      <c r="S298" s="262"/>
      <c r="T298" s="262"/>
      <c r="U298" s="262"/>
      <c r="V298" s="262"/>
    </row>
    <row r="299" spans="16:22">
      <c r="P299" s="262"/>
      <c r="Q299" s="262"/>
      <c r="R299" s="262"/>
      <c r="S299" s="262"/>
      <c r="T299" s="262"/>
      <c r="U299" s="262"/>
      <c r="V299" s="262"/>
    </row>
    <row r="300" spans="16:22">
      <c r="P300" s="262"/>
      <c r="Q300" s="262"/>
      <c r="R300" s="262"/>
      <c r="S300" s="262"/>
      <c r="T300" s="262"/>
      <c r="U300" s="262"/>
      <c r="V300" s="262"/>
    </row>
    <row r="301" spans="16:22">
      <c r="P301" s="262"/>
      <c r="Q301" s="262"/>
      <c r="R301" s="262"/>
      <c r="S301" s="262"/>
      <c r="T301" s="262"/>
      <c r="U301" s="262"/>
      <c r="V301" s="262"/>
    </row>
    <row r="302" spans="16:22">
      <c r="P302" s="262"/>
      <c r="Q302" s="262"/>
      <c r="R302" s="262"/>
      <c r="S302" s="262"/>
      <c r="T302" s="262"/>
      <c r="U302" s="262"/>
      <c r="V302" s="262"/>
    </row>
    <row r="303" spans="16:22">
      <c r="P303" s="262"/>
      <c r="Q303" s="262"/>
      <c r="R303" s="262"/>
      <c r="S303" s="262"/>
      <c r="T303" s="262"/>
      <c r="U303" s="262"/>
      <c r="V303" s="262"/>
    </row>
    <row r="304" spans="16:22">
      <c r="P304" s="262"/>
      <c r="Q304" s="262"/>
      <c r="R304" s="262"/>
      <c r="S304" s="262"/>
      <c r="T304" s="262"/>
      <c r="U304" s="262"/>
      <c r="V304" s="262"/>
    </row>
    <row r="305" spans="16:22">
      <c r="P305" s="262"/>
      <c r="Q305" s="262"/>
      <c r="R305" s="262"/>
      <c r="S305" s="262"/>
      <c r="T305" s="262"/>
      <c r="U305" s="262"/>
      <c r="V305" s="262"/>
    </row>
    <row r="306" spans="16:22">
      <c r="P306" s="262"/>
      <c r="Q306" s="262"/>
      <c r="R306" s="262"/>
      <c r="S306" s="262"/>
      <c r="T306" s="262"/>
      <c r="U306" s="262"/>
      <c r="V306" s="262"/>
    </row>
    <row r="307" spans="16:22">
      <c r="P307" s="262"/>
      <c r="Q307" s="262"/>
      <c r="R307" s="262"/>
      <c r="S307" s="262"/>
      <c r="T307" s="262"/>
      <c r="U307" s="262"/>
      <c r="V307" s="262"/>
    </row>
    <row r="308" spans="16:22">
      <c r="P308" s="262"/>
      <c r="Q308" s="262"/>
      <c r="R308" s="262"/>
      <c r="S308" s="262"/>
      <c r="T308" s="262"/>
      <c r="U308" s="262"/>
      <c r="V308" s="262"/>
    </row>
    <row r="309" spans="16:22">
      <c r="P309" s="262"/>
      <c r="Q309" s="262"/>
      <c r="R309" s="262"/>
      <c r="S309" s="262"/>
      <c r="T309" s="262"/>
      <c r="U309" s="262"/>
      <c r="V309" s="262"/>
    </row>
    <row r="310" spans="16:22">
      <c r="P310" s="262"/>
      <c r="Q310" s="262"/>
      <c r="R310" s="262"/>
      <c r="S310" s="262"/>
      <c r="T310" s="262"/>
      <c r="U310" s="262"/>
      <c r="V310" s="262"/>
    </row>
    <row r="311" spans="16:22">
      <c r="P311" s="262"/>
      <c r="Q311" s="262"/>
      <c r="R311" s="262"/>
      <c r="S311" s="262"/>
      <c r="T311" s="262"/>
      <c r="U311" s="262"/>
      <c r="V311" s="262"/>
    </row>
    <row r="312" spans="16:22">
      <c r="P312" s="262"/>
      <c r="Q312" s="262"/>
      <c r="R312" s="262"/>
      <c r="S312" s="262"/>
      <c r="T312" s="262"/>
      <c r="U312" s="262"/>
      <c r="V312" s="262"/>
    </row>
    <row r="313" spans="16:22">
      <c r="P313" s="262"/>
      <c r="Q313" s="262"/>
      <c r="R313" s="262"/>
      <c r="S313" s="262"/>
      <c r="T313" s="262"/>
      <c r="U313" s="262"/>
      <c r="V313" s="262"/>
    </row>
    <row r="314" spans="16:22">
      <c r="P314" s="262"/>
      <c r="Q314" s="262"/>
      <c r="R314" s="262"/>
      <c r="S314" s="262"/>
      <c r="T314" s="262"/>
      <c r="U314" s="262"/>
      <c r="V314" s="262"/>
    </row>
    <row r="315" spans="16:22">
      <c r="P315" s="262"/>
      <c r="Q315" s="262"/>
      <c r="R315" s="262"/>
      <c r="S315" s="262"/>
      <c r="T315" s="262"/>
      <c r="U315" s="262"/>
      <c r="V315" s="262"/>
    </row>
    <row r="316" spans="16:22">
      <c r="P316" s="262"/>
      <c r="Q316" s="262"/>
      <c r="R316" s="262"/>
      <c r="S316" s="262"/>
      <c r="T316" s="262"/>
      <c r="U316" s="262"/>
      <c r="V316" s="262"/>
    </row>
    <row r="317" spans="16:22">
      <c r="P317" s="262"/>
      <c r="Q317" s="262"/>
      <c r="R317" s="262"/>
      <c r="S317" s="262"/>
      <c r="T317" s="262"/>
      <c r="U317" s="262"/>
      <c r="V317" s="262"/>
    </row>
    <row r="318" spans="16:22">
      <c r="P318" s="262"/>
      <c r="Q318" s="262"/>
      <c r="R318" s="262"/>
      <c r="S318" s="262"/>
      <c r="T318" s="262"/>
      <c r="U318" s="262"/>
      <c r="V318" s="262"/>
    </row>
    <row r="319" spans="16:22">
      <c r="P319" s="262"/>
      <c r="Q319" s="262"/>
      <c r="R319" s="262"/>
      <c r="S319" s="262"/>
      <c r="T319" s="262"/>
      <c r="U319" s="262"/>
      <c r="V319" s="262"/>
    </row>
    <row r="320" spans="16:22">
      <c r="P320" s="262"/>
      <c r="Q320" s="262"/>
      <c r="R320" s="262"/>
      <c r="S320" s="262"/>
      <c r="T320" s="262"/>
      <c r="U320" s="262"/>
      <c r="V320" s="262"/>
    </row>
    <row r="321" spans="16:22">
      <c r="P321" s="262"/>
      <c r="Q321" s="262"/>
      <c r="R321" s="262"/>
      <c r="S321" s="262"/>
      <c r="T321" s="262"/>
      <c r="U321" s="262"/>
      <c r="V321" s="262"/>
    </row>
    <row r="322" spans="16:22">
      <c r="P322" s="262"/>
      <c r="Q322" s="262"/>
      <c r="R322" s="262"/>
      <c r="S322" s="262"/>
      <c r="T322" s="262"/>
      <c r="U322" s="262"/>
      <c r="V322" s="262"/>
    </row>
    <row r="323" spans="16:22">
      <c r="P323" s="262"/>
      <c r="Q323" s="262"/>
      <c r="R323" s="262"/>
      <c r="S323" s="262"/>
      <c r="T323" s="262"/>
      <c r="U323" s="262"/>
      <c r="V323" s="262"/>
    </row>
    <row r="324" spans="16:22">
      <c r="P324" s="262"/>
      <c r="Q324" s="262"/>
      <c r="R324" s="262"/>
      <c r="S324" s="262"/>
      <c r="T324" s="262"/>
      <c r="U324" s="262"/>
      <c r="V324" s="262"/>
    </row>
    <row r="325" spans="16:22">
      <c r="P325" s="262"/>
      <c r="Q325" s="262"/>
      <c r="R325" s="262"/>
      <c r="S325" s="262"/>
      <c r="T325" s="262"/>
      <c r="U325" s="262"/>
      <c r="V325" s="262"/>
    </row>
    <row r="326" spans="16:22">
      <c r="P326" s="262"/>
      <c r="Q326" s="262"/>
      <c r="R326" s="262"/>
      <c r="S326" s="262"/>
      <c r="T326" s="262"/>
      <c r="U326" s="262"/>
      <c r="V326" s="262"/>
    </row>
    <row r="327" spans="16:22">
      <c r="P327" s="262"/>
      <c r="Q327" s="262"/>
      <c r="R327" s="262"/>
      <c r="S327" s="262"/>
      <c r="T327" s="262"/>
      <c r="U327" s="262"/>
      <c r="V327" s="262"/>
    </row>
    <row r="328" spans="16:22">
      <c r="P328" s="262"/>
      <c r="Q328" s="262"/>
      <c r="R328" s="262"/>
      <c r="S328" s="262"/>
      <c r="T328" s="262"/>
      <c r="U328" s="262"/>
      <c r="V328" s="262"/>
    </row>
    <row r="329" spans="16:22">
      <c r="P329" s="262"/>
      <c r="Q329" s="262"/>
      <c r="R329" s="262"/>
      <c r="S329" s="262"/>
      <c r="T329" s="262"/>
      <c r="U329" s="262"/>
      <c r="V329" s="262"/>
    </row>
    <row r="330" spans="16:22">
      <c r="P330" s="262"/>
      <c r="Q330" s="262"/>
      <c r="R330" s="262"/>
      <c r="S330" s="262"/>
      <c r="T330" s="262"/>
      <c r="U330" s="262"/>
      <c r="V330" s="262"/>
    </row>
    <row r="331" spans="16:22">
      <c r="P331" s="262"/>
      <c r="Q331" s="262"/>
      <c r="R331" s="262"/>
      <c r="S331" s="262"/>
      <c r="T331" s="262"/>
      <c r="U331" s="262"/>
      <c r="V331" s="262"/>
    </row>
    <row r="332" spans="16:22">
      <c r="P332" s="262"/>
      <c r="Q332" s="262"/>
      <c r="R332" s="262"/>
      <c r="S332" s="262"/>
      <c r="T332" s="262"/>
      <c r="U332" s="262"/>
      <c r="V332" s="262"/>
    </row>
    <row r="333" spans="16:22">
      <c r="P333" s="262"/>
      <c r="Q333" s="262"/>
      <c r="R333" s="262"/>
      <c r="S333" s="262"/>
      <c r="T333" s="262"/>
      <c r="U333" s="262"/>
      <c r="V333" s="262"/>
    </row>
    <row r="334" spans="16:22">
      <c r="P334" s="262"/>
      <c r="Q334" s="262"/>
      <c r="R334" s="262"/>
      <c r="S334" s="262"/>
      <c r="T334" s="262"/>
      <c r="U334" s="262"/>
      <c r="V334" s="262"/>
    </row>
    <row r="335" spans="16:22">
      <c r="P335" s="262"/>
      <c r="Q335" s="262"/>
      <c r="R335" s="262"/>
      <c r="S335" s="262"/>
      <c r="T335" s="262"/>
      <c r="U335" s="262"/>
      <c r="V335" s="262"/>
    </row>
    <row r="336" spans="16:22">
      <c r="P336" s="262"/>
      <c r="Q336" s="262"/>
      <c r="R336" s="262"/>
      <c r="S336" s="262"/>
      <c r="T336" s="262"/>
      <c r="U336" s="262"/>
      <c r="V336" s="262"/>
    </row>
    <row r="337" spans="16:22">
      <c r="P337" s="262"/>
      <c r="Q337" s="262"/>
      <c r="R337" s="262"/>
      <c r="S337" s="262"/>
      <c r="T337" s="262"/>
      <c r="U337" s="262"/>
      <c r="V337" s="262"/>
    </row>
    <row r="338" spans="16:22">
      <c r="P338" s="262"/>
      <c r="Q338" s="262"/>
      <c r="R338" s="262"/>
      <c r="S338" s="262"/>
      <c r="T338" s="262"/>
      <c r="U338" s="262"/>
      <c r="V338" s="262"/>
    </row>
    <row r="339" spans="16:22">
      <c r="P339" s="262"/>
      <c r="Q339" s="262"/>
      <c r="R339" s="262"/>
      <c r="S339" s="262"/>
      <c r="T339" s="262"/>
      <c r="U339" s="262"/>
      <c r="V339" s="262"/>
    </row>
    <row r="340" spans="16:22">
      <c r="P340" s="262"/>
      <c r="Q340" s="262"/>
      <c r="R340" s="262"/>
      <c r="S340" s="262"/>
      <c r="T340" s="262"/>
      <c r="U340" s="262"/>
      <c r="V340" s="262"/>
    </row>
    <row r="341" spans="16:22">
      <c r="P341" s="262"/>
      <c r="Q341" s="262"/>
      <c r="R341" s="262"/>
      <c r="S341" s="262"/>
      <c r="T341" s="262"/>
      <c r="U341" s="262"/>
      <c r="V341" s="262"/>
    </row>
    <row r="342" spans="16:22">
      <c r="P342" s="262"/>
      <c r="Q342" s="262"/>
      <c r="R342" s="262"/>
      <c r="S342" s="262"/>
      <c r="T342" s="262"/>
      <c r="U342" s="262"/>
      <c r="V342" s="262"/>
    </row>
    <row r="343" spans="16:22">
      <c r="P343" s="262"/>
      <c r="Q343" s="262"/>
      <c r="R343" s="262"/>
      <c r="S343" s="262"/>
      <c r="T343" s="262"/>
      <c r="U343" s="262"/>
      <c r="V343" s="262"/>
    </row>
    <row r="344" spans="16:22">
      <c r="P344" s="262"/>
      <c r="Q344" s="262"/>
      <c r="R344" s="262"/>
      <c r="S344" s="262"/>
      <c r="T344" s="262"/>
      <c r="U344" s="262"/>
      <c r="V344" s="262"/>
    </row>
    <row r="345" spans="16:22">
      <c r="P345" s="262"/>
      <c r="Q345" s="262"/>
      <c r="R345" s="262"/>
      <c r="S345" s="262"/>
      <c r="T345" s="262"/>
      <c r="U345" s="262"/>
      <c r="V345" s="262"/>
    </row>
    <row r="346" spans="16:22">
      <c r="P346" s="262"/>
      <c r="Q346" s="262"/>
      <c r="R346" s="262"/>
      <c r="S346" s="262"/>
      <c r="T346" s="262"/>
      <c r="U346" s="262"/>
      <c r="V346" s="262"/>
    </row>
    <row r="347" spans="16:22">
      <c r="P347" s="262"/>
      <c r="Q347" s="262"/>
      <c r="R347" s="262"/>
      <c r="S347" s="262"/>
      <c r="T347" s="262"/>
      <c r="U347" s="262"/>
      <c r="V347" s="262"/>
    </row>
    <row r="348" spans="16:22">
      <c r="P348" s="262"/>
      <c r="Q348" s="262"/>
      <c r="R348" s="262"/>
      <c r="S348" s="262"/>
      <c r="T348" s="262"/>
      <c r="U348" s="262"/>
      <c r="V348" s="262"/>
    </row>
    <row r="349" spans="16:22">
      <c r="P349" s="262"/>
      <c r="Q349" s="262"/>
      <c r="R349" s="262"/>
      <c r="S349" s="262"/>
      <c r="T349" s="262"/>
      <c r="U349" s="262"/>
      <c r="V349" s="262"/>
    </row>
    <row r="350" spans="16:22">
      <c r="P350" s="262"/>
      <c r="Q350" s="262"/>
      <c r="R350" s="262"/>
      <c r="S350" s="262"/>
      <c r="T350" s="262"/>
      <c r="U350" s="262"/>
      <c r="V350" s="262"/>
    </row>
    <row r="351" spans="16:22">
      <c r="P351" s="262"/>
      <c r="Q351" s="262"/>
      <c r="R351" s="262"/>
      <c r="S351" s="262"/>
      <c r="T351" s="262"/>
      <c r="U351" s="262"/>
      <c r="V351" s="262"/>
    </row>
    <row r="352" spans="16:22">
      <c r="P352" s="262"/>
      <c r="Q352" s="262"/>
      <c r="R352" s="262"/>
      <c r="S352" s="262"/>
      <c r="T352" s="262"/>
      <c r="U352" s="262"/>
      <c r="V352" s="262"/>
    </row>
    <row r="353" spans="16:22">
      <c r="P353" s="262"/>
      <c r="Q353" s="262"/>
      <c r="R353" s="262"/>
      <c r="S353" s="262"/>
      <c r="T353" s="262"/>
      <c r="U353" s="262"/>
      <c r="V353" s="262"/>
    </row>
    <row r="354" spans="16:22">
      <c r="P354" s="262"/>
      <c r="Q354" s="262"/>
      <c r="R354" s="262"/>
      <c r="S354" s="262"/>
      <c r="T354" s="262"/>
      <c r="U354" s="262"/>
      <c r="V354" s="262"/>
    </row>
    <row r="355" spans="16:22">
      <c r="P355" s="262"/>
      <c r="Q355" s="262"/>
      <c r="R355" s="262"/>
      <c r="S355" s="262"/>
      <c r="T355" s="262"/>
      <c r="U355" s="262"/>
      <c r="V355" s="262"/>
    </row>
    <row r="356" spans="16:22">
      <c r="P356" s="262"/>
      <c r="Q356" s="262"/>
      <c r="R356" s="262"/>
      <c r="S356" s="262"/>
      <c r="T356" s="262"/>
      <c r="U356" s="262"/>
      <c r="V356" s="262"/>
    </row>
    <row r="357" spans="16:22">
      <c r="P357" s="262"/>
      <c r="Q357" s="262"/>
      <c r="R357" s="262"/>
      <c r="S357" s="262"/>
      <c r="T357" s="262"/>
      <c r="U357" s="262"/>
      <c r="V357" s="262"/>
    </row>
    <row r="358" spans="16:22">
      <c r="P358" s="262"/>
      <c r="Q358" s="262"/>
      <c r="R358" s="262"/>
      <c r="S358" s="262"/>
      <c r="T358" s="262"/>
      <c r="U358" s="262"/>
      <c r="V358" s="262"/>
    </row>
    <row r="359" spans="16:22">
      <c r="P359" s="262"/>
      <c r="Q359" s="262"/>
      <c r="R359" s="262"/>
      <c r="S359" s="262"/>
      <c r="T359" s="262"/>
      <c r="U359" s="262"/>
      <c r="V359" s="262"/>
    </row>
    <row r="360" spans="16:22">
      <c r="P360" s="262"/>
      <c r="Q360" s="262"/>
      <c r="R360" s="262"/>
      <c r="S360" s="262"/>
      <c r="T360" s="262"/>
      <c r="U360" s="262"/>
      <c r="V360" s="262"/>
    </row>
    <row r="361" spans="16:22">
      <c r="P361" s="262"/>
      <c r="Q361" s="262"/>
      <c r="R361" s="262"/>
      <c r="S361" s="262"/>
      <c r="T361" s="262"/>
      <c r="U361" s="262"/>
      <c r="V361" s="262"/>
    </row>
    <row r="362" spans="16:22">
      <c r="P362" s="262"/>
      <c r="Q362" s="262"/>
      <c r="R362" s="262"/>
      <c r="S362" s="262"/>
      <c r="T362" s="262"/>
      <c r="U362" s="262"/>
      <c r="V362" s="262"/>
    </row>
    <row r="363" spans="16:22">
      <c r="P363" s="262"/>
      <c r="Q363" s="262"/>
      <c r="R363" s="262"/>
      <c r="S363" s="262"/>
      <c r="T363" s="262"/>
      <c r="U363" s="262"/>
      <c r="V363" s="262"/>
    </row>
    <row r="364" spans="16:22">
      <c r="P364" s="262"/>
      <c r="Q364" s="262"/>
      <c r="R364" s="262"/>
      <c r="S364" s="262"/>
      <c r="T364" s="262"/>
      <c r="U364" s="262"/>
      <c r="V364" s="262"/>
    </row>
    <row r="365" spans="16:22">
      <c r="P365" s="262"/>
      <c r="Q365" s="262"/>
      <c r="R365" s="262"/>
      <c r="S365" s="262"/>
      <c r="T365" s="262"/>
      <c r="U365" s="262"/>
      <c r="V365" s="262"/>
    </row>
    <row r="366" spans="16:22">
      <c r="P366" s="262"/>
      <c r="Q366" s="262"/>
      <c r="R366" s="262"/>
      <c r="S366" s="262"/>
      <c r="T366" s="262"/>
      <c r="U366" s="262"/>
      <c r="V366" s="262"/>
    </row>
    <row r="367" spans="16:22">
      <c r="P367" s="262"/>
      <c r="Q367" s="262"/>
      <c r="R367" s="262"/>
      <c r="S367" s="262"/>
      <c r="T367" s="262"/>
      <c r="U367" s="262"/>
      <c r="V367" s="262"/>
    </row>
    <row r="368" spans="16:22">
      <c r="P368" s="262"/>
      <c r="Q368" s="262"/>
      <c r="R368" s="262"/>
      <c r="S368" s="262"/>
      <c r="T368" s="262"/>
      <c r="U368" s="262"/>
      <c r="V368" s="262"/>
    </row>
    <row r="369" spans="16:22">
      <c r="P369" s="262"/>
      <c r="Q369" s="262"/>
      <c r="R369" s="262"/>
      <c r="S369" s="262"/>
      <c r="T369" s="262"/>
      <c r="U369" s="262"/>
      <c r="V369" s="262"/>
    </row>
    <row r="370" spans="16:22">
      <c r="P370" s="262"/>
      <c r="Q370" s="262"/>
      <c r="R370" s="262"/>
      <c r="S370" s="262"/>
      <c r="T370" s="262"/>
      <c r="U370" s="262"/>
      <c r="V370" s="262"/>
    </row>
    <row r="371" spans="16:22">
      <c r="P371" s="262"/>
      <c r="Q371" s="262"/>
      <c r="R371" s="262"/>
      <c r="S371" s="262"/>
      <c r="T371" s="262"/>
      <c r="U371" s="262"/>
      <c r="V371" s="262"/>
    </row>
    <row r="372" spans="16:22">
      <c r="P372" s="262"/>
      <c r="Q372" s="262"/>
      <c r="R372" s="262"/>
      <c r="S372" s="262"/>
      <c r="T372" s="262"/>
      <c r="U372" s="262"/>
      <c r="V372" s="262"/>
    </row>
    <row r="373" spans="16:22">
      <c r="P373" s="262"/>
      <c r="Q373" s="262"/>
      <c r="R373" s="262"/>
      <c r="S373" s="262"/>
      <c r="T373" s="262"/>
      <c r="U373" s="262"/>
      <c r="V373" s="262"/>
    </row>
    <row r="374" spans="16:22">
      <c r="P374" s="262"/>
      <c r="Q374" s="262"/>
      <c r="R374" s="262"/>
      <c r="S374" s="262"/>
      <c r="T374" s="262"/>
      <c r="U374" s="262"/>
      <c r="V374" s="262"/>
    </row>
    <row r="375" spans="16:22">
      <c r="P375" s="262"/>
      <c r="Q375" s="262"/>
      <c r="R375" s="262"/>
      <c r="S375" s="262"/>
      <c r="T375" s="262"/>
      <c r="U375" s="262"/>
      <c r="V375" s="262"/>
    </row>
    <row r="376" spans="16:22">
      <c r="P376" s="262"/>
      <c r="Q376" s="262"/>
      <c r="R376" s="262"/>
      <c r="S376" s="262"/>
      <c r="T376" s="262"/>
      <c r="U376" s="262"/>
      <c r="V376" s="262"/>
    </row>
    <row r="377" spans="16:22">
      <c r="P377" s="262"/>
      <c r="Q377" s="262"/>
      <c r="R377" s="262"/>
      <c r="S377" s="262"/>
      <c r="T377" s="262"/>
      <c r="U377" s="262"/>
      <c r="V377" s="262"/>
    </row>
    <row r="378" spans="16:22">
      <c r="P378" s="262"/>
      <c r="Q378" s="262"/>
      <c r="R378" s="262"/>
      <c r="S378" s="262"/>
      <c r="T378" s="262"/>
      <c r="U378" s="262"/>
      <c r="V378" s="262"/>
    </row>
    <row r="379" spans="16:22">
      <c r="P379" s="262"/>
      <c r="Q379" s="262"/>
      <c r="R379" s="262"/>
      <c r="S379" s="262"/>
      <c r="T379" s="262"/>
      <c r="U379" s="262"/>
      <c r="V379" s="262"/>
    </row>
    <row r="380" spans="16:22">
      <c r="P380" s="262"/>
      <c r="Q380" s="262"/>
      <c r="R380" s="262"/>
      <c r="S380" s="262"/>
      <c r="T380" s="262"/>
      <c r="U380" s="262"/>
      <c r="V380" s="262"/>
    </row>
    <row r="381" spans="16:22">
      <c r="P381" s="262"/>
      <c r="Q381" s="262"/>
      <c r="R381" s="262"/>
      <c r="S381" s="262"/>
      <c r="T381" s="262"/>
      <c r="U381" s="262"/>
      <c r="V381" s="262"/>
    </row>
    <row r="382" spans="16:22">
      <c r="P382" s="262"/>
      <c r="Q382" s="262"/>
      <c r="R382" s="262"/>
      <c r="S382" s="262"/>
      <c r="T382" s="262"/>
      <c r="U382" s="262"/>
      <c r="V382" s="262"/>
    </row>
    <row r="383" spans="16:22">
      <c r="P383" s="262"/>
      <c r="Q383" s="262"/>
      <c r="R383" s="262"/>
      <c r="S383" s="262"/>
      <c r="T383" s="262"/>
      <c r="U383" s="262"/>
      <c r="V383" s="262"/>
    </row>
    <row r="384" spans="16:22">
      <c r="P384" s="262"/>
      <c r="Q384" s="262"/>
      <c r="R384" s="262"/>
      <c r="S384" s="262"/>
      <c r="T384" s="262"/>
      <c r="U384" s="262"/>
      <c r="V384" s="262"/>
    </row>
    <row r="385" spans="16:22">
      <c r="P385" s="262"/>
      <c r="Q385" s="262"/>
      <c r="R385" s="262"/>
      <c r="S385" s="262"/>
      <c r="T385" s="262"/>
      <c r="U385" s="262"/>
      <c r="V385" s="262"/>
    </row>
    <row r="386" spans="16:22">
      <c r="P386" s="262"/>
      <c r="Q386" s="262"/>
      <c r="R386" s="262"/>
      <c r="S386" s="262"/>
      <c r="T386" s="262"/>
      <c r="U386" s="262"/>
      <c r="V386" s="262"/>
    </row>
    <row r="387" spans="16:22">
      <c r="P387" s="262"/>
      <c r="Q387" s="262"/>
      <c r="R387" s="262"/>
      <c r="S387" s="262"/>
      <c r="T387" s="262"/>
      <c r="U387" s="262"/>
      <c r="V387" s="262"/>
    </row>
    <row r="388" spans="16:22">
      <c r="P388" s="262"/>
      <c r="Q388" s="262"/>
      <c r="R388" s="262"/>
      <c r="S388" s="262"/>
      <c r="T388" s="262"/>
      <c r="U388" s="262"/>
      <c r="V388" s="262"/>
    </row>
    <row r="389" spans="16:22">
      <c r="P389" s="262"/>
      <c r="Q389" s="262"/>
      <c r="R389" s="262"/>
      <c r="S389" s="262"/>
      <c r="T389" s="262"/>
      <c r="U389" s="262"/>
      <c r="V389" s="262"/>
    </row>
    <row r="390" spans="16:22">
      <c r="P390" s="262"/>
      <c r="Q390" s="262"/>
      <c r="R390" s="262"/>
      <c r="S390" s="262"/>
      <c r="T390" s="262"/>
      <c r="U390" s="262"/>
      <c r="V390" s="262"/>
    </row>
    <row r="391" spans="16:22">
      <c r="P391" s="262"/>
      <c r="Q391" s="262"/>
      <c r="R391" s="262"/>
      <c r="S391" s="262"/>
      <c r="T391" s="262"/>
      <c r="U391" s="262"/>
      <c r="V391" s="262"/>
    </row>
    <row r="392" spans="16:22">
      <c r="P392" s="262"/>
      <c r="Q392" s="262"/>
      <c r="R392" s="262"/>
      <c r="S392" s="262"/>
      <c r="T392" s="262"/>
      <c r="U392" s="262"/>
      <c r="V392" s="262"/>
    </row>
    <row r="393" spans="16:22">
      <c r="P393" s="262"/>
      <c r="Q393" s="262"/>
      <c r="R393" s="262"/>
      <c r="S393" s="262"/>
      <c r="T393" s="262"/>
      <c r="U393" s="262"/>
      <c r="V393" s="262"/>
    </row>
    <row r="394" spans="16:22">
      <c r="P394" s="262"/>
      <c r="Q394" s="262"/>
      <c r="R394" s="262"/>
      <c r="S394" s="262"/>
      <c r="T394" s="262"/>
      <c r="U394" s="262"/>
      <c r="V394" s="262"/>
    </row>
    <row r="395" spans="16:22">
      <c r="P395" s="262"/>
      <c r="Q395" s="262"/>
      <c r="R395" s="262"/>
      <c r="S395" s="262"/>
      <c r="T395" s="262"/>
      <c r="U395" s="262"/>
      <c r="V395" s="262"/>
    </row>
    <row r="396" spans="16:22">
      <c r="P396" s="262"/>
      <c r="Q396" s="262"/>
      <c r="R396" s="262"/>
      <c r="S396" s="262"/>
      <c r="T396" s="262"/>
      <c r="U396" s="262"/>
      <c r="V396" s="262"/>
    </row>
    <row r="397" spans="16:22">
      <c r="P397" s="262"/>
      <c r="Q397" s="262"/>
      <c r="R397" s="262"/>
      <c r="S397" s="262"/>
      <c r="T397" s="262"/>
      <c r="U397" s="262"/>
      <c r="V397" s="262"/>
    </row>
    <row r="398" spans="16:22">
      <c r="P398" s="262"/>
      <c r="Q398" s="262"/>
      <c r="R398" s="262"/>
      <c r="S398" s="262"/>
      <c r="T398" s="262"/>
      <c r="U398" s="262"/>
      <c r="V398" s="262"/>
    </row>
    <row r="399" spans="16:22">
      <c r="P399" s="262"/>
      <c r="Q399" s="262"/>
      <c r="R399" s="262"/>
      <c r="S399" s="262"/>
      <c r="T399" s="262"/>
      <c r="U399" s="262"/>
      <c r="V399" s="262"/>
    </row>
    <row r="400" spans="16:22">
      <c r="P400" s="262"/>
      <c r="Q400" s="262"/>
      <c r="R400" s="262"/>
      <c r="S400" s="262"/>
      <c r="T400" s="262"/>
      <c r="U400" s="262"/>
      <c r="V400" s="262"/>
    </row>
    <row r="401" spans="16:22">
      <c r="P401" s="262"/>
      <c r="Q401" s="262"/>
      <c r="R401" s="262"/>
      <c r="S401" s="262"/>
      <c r="T401" s="262"/>
      <c r="U401" s="262"/>
      <c r="V401" s="262"/>
    </row>
    <row r="402" spans="16:22">
      <c r="P402" s="262"/>
      <c r="Q402" s="262"/>
      <c r="R402" s="262"/>
      <c r="S402" s="262"/>
      <c r="T402" s="262"/>
      <c r="U402" s="262"/>
      <c r="V402" s="262"/>
    </row>
    <row r="403" spans="16:22">
      <c r="P403" s="262"/>
      <c r="Q403" s="262"/>
      <c r="R403" s="262"/>
      <c r="S403" s="262"/>
      <c r="T403" s="262"/>
      <c r="U403" s="262"/>
      <c r="V403" s="262"/>
    </row>
    <row r="404" spans="16:22">
      <c r="P404" s="262"/>
      <c r="Q404" s="262"/>
      <c r="R404" s="262"/>
      <c r="S404" s="262"/>
      <c r="T404" s="262"/>
      <c r="U404" s="262"/>
      <c r="V404" s="262"/>
    </row>
    <row r="405" spans="16:22">
      <c r="P405" s="262"/>
      <c r="Q405" s="262"/>
      <c r="R405" s="262"/>
      <c r="S405" s="262"/>
      <c r="T405" s="262"/>
      <c r="U405" s="262"/>
      <c r="V405" s="262"/>
    </row>
    <row r="406" spans="16:22">
      <c r="P406" s="262"/>
      <c r="Q406" s="262"/>
      <c r="R406" s="262"/>
      <c r="S406" s="262"/>
      <c r="T406" s="262"/>
      <c r="U406" s="262"/>
      <c r="V406" s="262"/>
    </row>
    <row r="407" spans="16:22">
      <c r="P407" s="262"/>
      <c r="Q407" s="262"/>
      <c r="R407" s="262"/>
      <c r="S407" s="262"/>
      <c r="T407" s="262"/>
      <c r="U407" s="262"/>
      <c r="V407" s="262"/>
    </row>
    <row r="408" spans="16:22">
      <c r="P408" s="262"/>
      <c r="Q408" s="262"/>
      <c r="R408" s="262"/>
      <c r="S408" s="262"/>
      <c r="T408" s="262"/>
      <c r="U408" s="262"/>
      <c r="V408" s="262"/>
    </row>
    <row r="409" spans="16:22">
      <c r="P409" s="262"/>
      <c r="Q409" s="262"/>
      <c r="R409" s="262"/>
      <c r="S409" s="262"/>
      <c r="T409" s="262"/>
      <c r="U409" s="262"/>
      <c r="V409" s="262"/>
    </row>
    <row r="410" spans="16:22">
      <c r="P410" s="262"/>
      <c r="Q410" s="262"/>
      <c r="R410" s="262"/>
      <c r="S410" s="262"/>
      <c r="T410" s="262"/>
      <c r="U410" s="262"/>
      <c r="V410" s="262"/>
    </row>
    <row r="411" spans="16:22">
      <c r="P411" s="262"/>
      <c r="Q411" s="262"/>
      <c r="R411" s="262"/>
      <c r="S411" s="262"/>
      <c r="T411" s="262"/>
      <c r="U411" s="262"/>
      <c r="V411" s="262"/>
    </row>
    <row r="412" spans="16:22">
      <c r="P412" s="262"/>
      <c r="Q412" s="262"/>
      <c r="R412" s="262"/>
      <c r="S412" s="262"/>
      <c r="T412" s="262"/>
      <c r="U412" s="262"/>
      <c r="V412" s="262"/>
    </row>
    <row r="413" spans="16:22">
      <c r="P413" s="262"/>
      <c r="Q413" s="262"/>
      <c r="R413" s="262"/>
      <c r="S413" s="262"/>
      <c r="T413" s="262"/>
      <c r="U413" s="262"/>
      <c r="V413" s="262"/>
    </row>
    <row r="414" spans="16:22">
      <c r="P414" s="262"/>
      <c r="Q414" s="262"/>
      <c r="R414" s="262"/>
      <c r="S414" s="262"/>
      <c r="T414" s="262"/>
      <c r="U414" s="262"/>
      <c r="V414" s="262"/>
    </row>
    <row r="415" spans="16:22">
      <c r="P415" s="262"/>
      <c r="Q415" s="262"/>
      <c r="R415" s="262"/>
      <c r="S415" s="262"/>
      <c r="T415" s="262"/>
      <c r="U415" s="262"/>
      <c r="V415" s="262"/>
    </row>
    <row r="416" spans="16:22">
      <c r="P416" s="262"/>
      <c r="Q416" s="262"/>
      <c r="R416" s="262"/>
      <c r="S416" s="262"/>
      <c r="T416" s="262"/>
      <c r="U416" s="262"/>
      <c r="V416" s="262"/>
    </row>
    <row r="417" spans="16:22">
      <c r="P417" s="262"/>
      <c r="Q417" s="262"/>
      <c r="R417" s="262"/>
      <c r="S417" s="262"/>
      <c r="T417" s="262"/>
      <c r="U417" s="262"/>
      <c r="V417" s="262"/>
    </row>
    <row r="418" spans="16:22">
      <c r="P418" s="262"/>
      <c r="Q418" s="262"/>
      <c r="R418" s="262"/>
      <c r="S418" s="262"/>
      <c r="T418" s="262"/>
      <c r="U418" s="262"/>
      <c r="V418" s="262"/>
    </row>
    <row r="419" spans="16:22">
      <c r="P419" s="262"/>
      <c r="Q419" s="262"/>
      <c r="R419" s="262"/>
      <c r="S419" s="262"/>
      <c r="T419" s="262"/>
      <c r="U419" s="262"/>
      <c r="V419" s="262"/>
    </row>
    <row r="420" spans="16:22">
      <c r="P420" s="262"/>
      <c r="Q420" s="262"/>
      <c r="R420" s="262"/>
      <c r="S420" s="262"/>
      <c r="T420" s="262"/>
      <c r="U420" s="262"/>
      <c r="V420" s="262"/>
    </row>
    <row r="421" spans="16:22">
      <c r="P421" s="262"/>
      <c r="Q421" s="262"/>
      <c r="R421" s="262"/>
      <c r="S421" s="262"/>
      <c r="T421" s="262"/>
      <c r="U421" s="262"/>
      <c r="V421" s="262"/>
    </row>
    <row r="422" spans="16:22">
      <c r="P422" s="262"/>
      <c r="Q422" s="262"/>
      <c r="R422" s="262"/>
      <c r="S422" s="262"/>
      <c r="T422" s="262"/>
      <c r="U422" s="262"/>
      <c r="V422" s="262"/>
    </row>
    <row r="423" spans="16:22">
      <c r="P423" s="262"/>
      <c r="Q423" s="262"/>
      <c r="R423" s="262"/>
      <c r="S423" s="262"/>
      <c r="T423" s="262"/>
      <c r="U423" s="262"/>
      <c r="V423" s="262"/>
    </row>
    <row r="424" spans="16:22">
      <c r="P424" s="262"/>
      <c r="Q424" s="262"/>
      <c r="R424" s="262"/>
      <c r="S424" s="262"/>
      <c r="T424" s="262"/>
      <c r="U424" s="262"/>
      <c r="V424" s="262"/>
    </row>
    <row r="425" spans="16:22">
      <c r="P425" s="262"/>
      <c r="Q425" s="262"/>
      <c r="R425" s="262"/>
      <c r="S425" s="262"/>
      <c r="T425" s="262"/>
      <c r="U425" s="262"/>
      <c r="V425" s="262"/>
    </row>
    <row r="426" spans="16:22">
      <c r="P426" s="262"/>
      <c r="Q426" s="262"/>
      <c r="R426" s="262"/>
      <c r="S426" s="262"/>
      <c r="T426" s="262"/>
      <c r="U426" s="262"/>
      <c r="V426" s="262"/>
    </row>
    <row r="427" spans="16:22">
      <c r="P427" s="262"/>
      <c r="Q427" s="262"/>
      <c r="R427" s="262"/>
      <c r="S427" s="262"/>
      <c r="T427" s="262"/>
      <c r="U427" s="262"/>
      <c r="V427" s="262"/>
    </row>
    <row r="428" spans="16:22">
      <c r="P428" s="262"/>
      <c r="Q428" s="262"/>
      <c r="R428" s="262"/>
      <c r="S428" s="262"/>
      <c r="T428" s="262"/>
      <c r="U428" s="262"/>
      <c r="V428" s="262"/>
    </row>
    <row r="429" spans="16:22">
      <c r="P429" s="262"/>
      <c r="Q429" s="262"/>
      <c r="R429" s="262"/>
      <c r="S429" s="262"/>
      <c r="T429" s="262"/>
      <c r="U429" s="262"/>
      <c r="V429" s="262"/>
    </row>
    <row r="430" spans="16:22">
      <c r="P430" s="262"/>
      <c r="Q430" s="262"/>
      <c r="R430" s="262"/>
      <c r="S430" s="262"/>
      <c r="T430" s="262"/>
      <c r="U430" s="262"/>
      <c r="V430" s="262"/>
    </row>
    <row r="431" spans="16:22">
      <c r="P431" s="262"/>
      <c r="Q431" s="262"/>
      <c r="R431" s="262"/>
      <c r="S431" s="262"/>
      <c r="T431" s="262"/>
      <c r="U431" s="262"/>
      <c r="V431" s="262"/>
    </row>
    <row r="432" spans="16:22">
      <c r="P432" s="262"/>
      <c r="Q432" s="262"/>
      <c r="R432" s="262"/>
      <c r="S432" s="262"/>
      <c r="T432" s="262"/>
      <c r="U432" s="262"/>
      <c r="V432" s="262"/>
    </row>
    <row r="433" spans="16:22">
      <c r="P433" s="262"/>
      <c r="Q433" s="262"/>
      <c r="R433" s="262"/>
      <c r="S433" s="262"/>
      <c r="T433" s="262"/>
      <c r="U433" s="262"/>
      <c r="V433" s="262"/>
    </row>
    <row r="434" spans="16:22">
      <c r="P434" s="262"/>
      <c r="Q434" s="262"/>
      <c r="R434" s="262"/>
      <c r="S434" s="262"/>
      <c r="T434" s="262"/>
      <c r="U434" s="262"/>
      <c r="V434" s="262"/>
    </row>
    <row r="435" spans="16:22">
      <c r="P435" s="262"/>
      <c r="Q435" s="262"/>
      <c r="R435" s="262"/>
      <c r="S435" s="262"/>
      <c r="T435" s="262"/>
      <c r="U435" s="262"/>
      <c r="V435" s="262"/>
    </row>
    <row r="436" spans="16:22">
      <c r="P436" s="262"/>
      <c r="Q436" s="262"/>
      <c r="R436" s="262"/>
      <c r="S436" s="262"/>
      <c r="T436" s="262"/>
      <c r="U436" s="262"/>
      <c r="V436" s="262"/>
    </row>
    <row r="437" spans="16:22">
      <c r="P437" s="262"/>
      <c r="Q437" s="262"/>
      <c r="R437" s="262"/>
      <c r="S437" s="262"/>
      <c r="T437" s="262"/>
      <c r="U437" s="262"/>
      <c r="V437" s="262"/>
    </row>
    <row r="438" spans="16:22">
      <c r="P438" s="262"/>
      <c r="Q438" s="262"/>
      <c r="R438" s="262"/>
      <c r="S438" s="262"/>
      <c r="T438" s="262"/>
      <c r="U438" s="262"/>
      <c r="V438" s="262"/>
    </row>
    <row r="439" spans="16:22">
      <c r="P439" s="262"/>
      <c r="Q439" s="262"/>
      <c r="R439" s="262"/>
      <c r="S439" s="262"/>
      <c r="T439" s="262"/>
      <c r="U439" s="262"/>
      <c r="V439" s="262"/>
    </row>
    <row r="440" spans="16:22">
      <c r="P440" s="262"/>
      <c r="Q440" s="262"/>
      <c r="R440" s="262"/>
      <c r="S440" s="262"/>
      <c r="T440" s="262"/>
      <c r="U440" s="262"/>
      <c r="V440" s="262"/>
    </row>
    <row r="441" spans="16:22">
      <c r="P441" s="262"/>
      <c r="Q441" s="262"/>
      <c r="R441" s="262"/>
      <c r="S441" s="262"/>
      <c r="T441" s="262"/>
      <c r="U441" s="262"/>
      <c r="V441" s="262"/>
    </row>
    <row r="442" spans="16:22">
      <c r="P442" s="262"/>
      <c r="Q442" s="262"/>
      <c r="R442" s="262"/>
      <c r="S442" s="262"/>
      <c r="T442" s="262"/>
      <c r="U442" s="262"/>
      <c r="V442" s="262"/>
    </row>
    <row r="443" spans="16:22">
      <c r="P443" s="262"/>
      <c r="Q443" s="262"/>
      <c r="R443" s="262"/>
      <c r="S443" s="262"/>
      <c r="T443" s="262"/>
      <c r="U443" s="262"/>
      <c r="V443" s="262"/>
    </row>
    <row r="444" spans="16:22">
      <c r="P444" s="262"/>
      <c r="Q444" s="262"/>
      <c r="R444" s="262"/>
      <c r="S444" s="262"/>
      <c r="T444" s="262"/>
      <c r="U444" s="262"/>
      <c r="V444" s="262"/>
    </row>
    <row r="445" spans="16:22">
      <c r="P445" s="262"/>
      <c r="Q445" s="262"/>
      <c r="R445" s="262"/>
      <c r="S445" s="262"/>
      <c r="T445" s="262"/>
      <c r="U445" s="262"/>
      <c r="V445" s="262"/>
    </row>
    <row r="446" spans="16:22">
      <c r="P446" s="262"/>
      <c r="Q446" s="262"/>
      <c r="R446" s="262"/>
      <c r="S446" s="262"/>
      <c r="T446" s="262"/>
      <c r="U446" s="262"/>
      <c r="V446" s="262"/>
    </row>
    <row r="447" spans="16:22">
      <c r="P447" s="262"/>
      <c r="Q447" s="262"/>
      <c r="R447" s="262"/>
      <c r="S447" s="262"/>
      <c r="T447" s="262"/>
      <c r="U447" s="262"/>
      <c r="V447" s="262"/>
    </row>
    <row r="448" spans="16:22">
      <c r="P448" s="262"/>
      <c r="Q448" s="262"/>
      <c r="R448" s="262"/>
      <c r="S448" s="262"/>
      <c r="T448" s="262"/>
      <c r="U448" s="262"/>
      <c r="V448" s="262"/>
    </row>
    <row r="449" spans="16:22">
      <c r="P449" s="262"/>
      <c r="Q449" s="262"/>
      <c r="R449" s="262"/>
      <c r="S449" s="262"/>
      <c r="T449" s="262"/>
      <c r="U449" s="262"/>
      <c r="V449" s="262"/>
    </row>
    <row r="450" spans="16:22">
      <c r="P450" s="262"/>
      <c r="Q450" s="262"/>
      <c r="R450" s="262"/>
      <c r="S450" s="262"/>
      <c r="T450" s="262"/>
      <c r="U450" s="262"/>
      <c r="V450" s="262"/>
    </row>
    <row r="451" spans="16:22">
      <c r="P451" s="262"/>
      <c r="Q451" s="262"/>
      <c r="R451" s="262"/>
      <c r="S451" s="262"/>
      <c r="T451" s="262"/>
      <c r="U451" s="262"/>
      <c r="V451" s="262"/>
    </row>
    <row r="452" spans="16:22">
      <c r="P452" s="262"/>
      <c r="Q452" s="262"/>
      <c r="R452" s="262"/>
      <c r="S452" s="262"/>
      <c r="T452" s="262"/>
      <c r="U452" s="262"/>
      <c r="V452" s="262"/>
    </row>
    <row r="453" spans="16:22">
      <c r="P453" s="262"/>
      <c r="Q453" s="262"/>
      <c r="R453" s="262"/>
      <c r="S453" s="262"/>
      <c r="T453" s="262"/>
      <c r="U453" s="262"/>
      <c r="V453" s="262"/>
    </row>
    <row r="454" spans="16:22">
      <c r="P454" s="262"/>
      <c r="Q454" s="262"/>
      <c r="R454" s="262"/>
      <c r="S454" s="262"/>
      <c r="T454" s="262"/>
      <c r="U454" s="262"/>
      <c r="V454" s="262"/>
    </row>
    <row r="455" spans="16:22">
      <c r="P455" s="262"/>
      <c r="Q455" s="262"/>
      <c r="R455" s="262"/>
      <c r="S455" s="262"/>
      <c r="T455" s="262"/>
      <c r="U455" s="262"/>
      <c r="V455" s="262"/>
    </row>
    <row r="456" spans="16:22">
      <c r="P456" s="262"/>
      <c r="Q456" s="262"/>
      <c r="R456" s="262"/>
      <c r="S456" s="262"/>
      <c r="T456" s="262"/>
      <c r="U456" s="262"/>
      <c r="V456" s="262"/>
    </row>
    <row r="457" spans="16:22">
      <c r="P457" s="262"/>
      <c r="Q457" s="262"/>
      <c r="R457" s="262"/>
      <c r="S457" s="262"/>
      <c r="T457" s="262"/>
      <c r="U457" s="262"/>
      <c r="V457" s="262"/>
    </row>
    <row r="458" spans="16:22">
      <c r="P458" s="262"/>
      <c r="Q458" s="262"/>
      <c r="R458" s="262"/>
      <c r="S458" s="262"/>
      <c r="T458" s="262"/>
      <c r="U458" s="262"/>
      <c r="V458" s="262"/>
    </row>
    <row r="459" spans="16:22">
      <c r="P459" s="262"/>
      <c r="Q459" s="262"/>
      <c r="R459" s="262"/>
      <c r="S459" s="262"/>
      <c r="T459" s="262"/>
      <c r="U459" s="262"/>
      <c r="V459" s="262"/>
    </row>
    <row r="460" spans="16:22">
      <c r="P460" s="262"/>
      <c r="Q460" s="262"/>
      <c r="R460" s="262"/>
      <c r="S460" s="262"/>
      <c r="T460" s="262"/>
      <c r="U460" s="262"/>
      <c r="V460" s="262"/>
    </row>
    <row r="461" spans="16:22">
      <c r="P461" s="262"/>
      <c r="Q461" s="262"/>
      <c r="R461" s="262"/>
      <c r="S461" s="262"/>
      <c r="T461" s="262"/>
      <c r="U461" s="262"/>
      <c r="V461" s="262"/>
    </row>
    <row r="462" spans="16:22">
      <c r="P462" s="262"/>
      <c r="Q462" s="262"/>
      <c r="R462" s="262"/>
      <c r="S462" s="262"/>
      <c r="T462" s="262"/>
      <c r="U462" s="262"/>
      <c r="V462" s="262"/>
    </row>
  </sheetData>
  <mergeCells count="26">
    <mergeCell ref="J33:K33"/>
    <mergeCell ref="J32:K32"/>
    <mergeCell ref="F33:G33"/>
    <mergeCell ref="H33:I33"/>
    <mergeCell ref="O3:U3"/>
    <mergeCell ref="F4:K4"/>
    <mergeCell ref="A7:K7"/>
    <mergeCell ref="Q7:T7"/>
    <mergeCell ref="A1:K1"/>
    <mergeCell ref="A8:K8"/>
    <mergeCell ref="A2:K2"/>
    <mergeCell ref="E3:K3"/>
    <mergeCell ref="H5:K5"/>
    <mergeCell ref="A33:A35"/>
    <mergeCell ref="A12:A14"/>
    <mergeCell ref="B33:C33"/>
    <mergeCell ref="D33:E33"/>
    <mergeCell ref="A31:K31"/>
    <mergeCell ref="A9:K9"/>
    <mergeCell ref="J11:K11"/>
    <mergeCell ref="A10:K10"/>
    <mergeCell ref="F12:G12"/>
    <mergeCell ref="B12:C12"/>
    <mergeCell ref="D12:E12"/>
    <mergeCell ref="H12:I12"/>
    <mergeCell ref="J12:K12"/>
  </mergeCells>
  <phoneticPr fontId="46" type="noConversion"/>
  <pageMargins left="0.78740157480314965" right="0.39370078740157483" top="0.72" bottom="0.49" header="0.44" footer="0.32"/>
  <pageSetup paperSize="9" scale="80" orientation="portrait" r:id="rId1"/>
  <headerFooter alignWithMargins="0"/>
  <colBreaks count="1" manualBreakCount="1">
    <brk id="11"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sheetPr>
  <dimension ref="A1:W324"/>
  <sheetViews>
    <sheetView workbookViewId="0">
      <selection sqref="A1:W338"/>
    </sheetView>
  </sheetViews>
  <sheetFormatPr defaultRowHeight="13.2"/>
  <sheetData>
    <row r="1" spans="1:23" ht="13.8">
      <c r="A1" s="291"/>
      <c r="B1" s="291"/>
      <c r="C1" s="291"/>
      <c r="D1" s="291"/>
    </row>
    <row r="2" spans="1:23" ht="55.2">
      <c r="A2" s="331" t="s">
        <v>393</v>
      </c>
      <c r="D2" s="332" t="s">
        <v>395</v>
      </c>
      <c r="E2" s="332" t="s">
        <v>524</v>
      </c>
      <c r="F2" s="332" t="s">
        <v>314</v>
      </c>
      <c r="G2" s="332" t="s">
        <v>396</v>
      </c>
      <c r="H2" s="332"/>
    </row>
    <row r="3" spans="1:23" ht="55.2">
      <c r="A3" s="331" t="s">
        <v>394</v>
      </c>
      <c r="B3" s="7"/>
      <c r="C3" s="7"/>
      <c r="D3" s="332" t="s">
        <v>395</v>
      </c>
      <c r="E3" s="332" t="s">
        <v>524</v>
      </c>
      <c r="F3" s="332" t="s">
        <v>314</v>
      </c>
      <c r="G3" s="332" t="s">
        <v>396</v>
      </c>
      <c r="H3" s="332" t="s">
        <v>397</v>
      </c>
      <c r="L3" s="7"/>
      <c r="M3" s="7"/>
      <c r="N3" s="7"/>
      <c r="O3" s="7"/>
      <c r="P3" s="7"/>
      <c r="Q3" s="7"/>
      <c r="R3" s="7"/>
      <c r="S3" s="7"/>
      <c r="T3" s="7"/>
      <c r="U3" s="7"/>
      <c r="V3" s="7"/>
      <c r="W3" s="7"/>
    </row>
    <row r="4" spans="1:23" ht="69">
      <c r="A4" s="291" t="s">
        <v>215</v>
      </c>
      <c r="B4" s="332" t="s">
        <v>398</v>
      </c>
      <c r="C4" s="332" t="s">
        <v>690</v>
      </c>
      <c r="D4" s="332" t="s">
        <v>399</v>
      </c>
      <c r="E4" s="332" t="s">
        <v>524</v>
      </c>
      <c r="F4" s="332" t="s">
        <v>314</v>
      </c>
      <c r="G4" s="332" t="s">
        <v>396</v>
      </c>
      <c r="H4" s="332" t="s">
        <v>397</v>
      </c>
      <c r="L4" s="24"/>
      <c r="M4" s="24"/>
      <c r="N4" s="24"/>
      <c r="O4" s="24"/>
      <c r="P4" s="24"/>
      <c r="Q4" s="24"/>
      <c r="R4" s="24"/>
      <c r="S4" s="24"/>
      <c r="T4" s="24"/>
      <c r="U4" s="24"/>
      <c r="V4" s="24"/>
      <c r="W4" s="24"/>
    </row>
    <row r="5" spans="1:23" ht="82.8">
      <c r="A5" s="291" t="s">
        <v>216</v>
      </c>
      <c r="B5" s="291"/>
      <c r="C5" s="291"/>
      <c r="D5" s="332" t="s">
        <v>377</v>
      </c>
      <c r="E5" s="332" t="s">
        <v>410</v>
      </c>
      <c r="F5" s="332" t="s">
        <v>311</v>
      </c>
      <c r="G5" s="332" t="s">
        <v>400</v>
      </c>
      <c r="H5" s="332" t="s">
        <v>401</v>
      </c>
      <c r="L5" s="24"/>
      <c r="M5" s="24"/>
      <c r="N5" s="24"/>
      <c r="O5" s="24"/>
      <c r="P5" s="24"/>
      <c r="Q5" s="24"/>
      <c r="R5" s="24"/>
      <c r="S5" s="24"/>
      <c r="T5" s="24"/>
      <c r="U5" s="24"/>
      <c r="V5" s="24"/>
      <c r="W5" s="24"/>
    </row>
    <row r="6" spans="1:23" ht="13.8">
      <c r="A6" s="291"/>
      <c r="B6" s="291"/>
      <c r="C6" s="291"/>
      <c r="D6" s="291"/>
      <c r="L6" s="24"/>
      <c r="M6" s="24"/>
      <c r="N6" s="24"/>
      <c r="O6" s="24"/>
      <c r="P6" s="24"/>
      <c r="Q6" s="24"/>
      <c r="R6" s="24"/>
      <c r="S6" s="24"/>
      <c r="T6" s="24"/>
      <c r="U6" s="24"/>
      <c r="V6" s="24"/>
      <c r="W6" s="24"/>
    </row>
    <row r="7" spans="1:23">
      <c r="A7" s="1323" t="s">
        <v>629</v>
      </c>
      <c r="B7" s="1323"/>
      <c r="C7" s="1323"/>
      <c r="D7" s="1323"/>
    </row>
    <row r="8" spans="1:23">
      <c r="A8" s="1323"/>
      <c r="B8" s="1323"/>
      <c r="C8" s="1323"/>
      <c r="D8" s="1323"/>
    </row>
    <row r="9" spans="1:23">
      <c r="A9" s="1324" t="str">
        <f>кестелер!A9</f>
        <v xml:space="preserve">   1.1. Валюта бағамының әсері</v>
      </c>
      <c r="B9" s="1324"/>
      <c r="C9" s="1324"/>
      <c r="D9" s="57"/>
    </row>
    <row r="10" spans="1:23">
      <c r="A10" s="57"/>
      <c r="B10" s="57"/>
      <c r="C10" s="57"/>
      <c r="D10" s="57"/>
    </row>
    <row r="11" spans="1:23">
      <c r="A11" s="7"/>
    </row>
    <row r="12" spans="1:23">
      <c r="A12" s="200" t="s">
        <v>147</v>
      </c>
      <c r="B12" s="287" t="str">
        <f>D2</f>
        <v>2 кв 2008</v>
      </c>
      <c r="C12" s="287" t="str">
        <f>E2</f>
        <v>3 кв</v>
      </c>
      <c r="D12" s="287" t="str">
        <f>F2</f>
        <v>4 кв</v>
      </c>
      <c r="E12" s="287" t="str">
        <f>G2</f>
        <v>1 кв 2009</v>
      </c>
      <c r="G12" t="s">
        <v>709</v>
      </c>
      <c r="N12" s="157" t="s">
        <v>147</v>
      </c>
      <c r="O12" s="155"/>
      <c r="P12" s="155">
        <f>'РС-1'!O6</f>
        <v>0</v>
      </c>
      <c r="Q12" s="155">
        <f>'РС-1'!P6</f>
        <v>0</v>
      </c>
      <c r="R12" s="155">
        <f>'РС-1'!Q6</f>
        <v>0</v>
      </c>
      <c r="S12" s="155">
        <f>'РС-1'!R6</f>
        <v>0</v>
      </c>
    </row>
    <row r="13" spans="1:23">
      <c r="A13" s="152" t="s">
        <v>64</v>
      </c>
      <c r="B13" s="154">
        <f>'РС-2'!D35</f>
        <v>6.89</v>
      </c>
      <c r="C13" s="154">
        <f>'РС-2'!E35</f>
        <v>8.66</v>
      </c>
      <c r="D13" s="154">
        <f>'РС-2'!F35</f>
        <v>7.83</v>
      </c>
      <c r="E13" s="154">
        <f>'РС-2'!G35</f>
        <v>7.45</v>
      </c>
      <c r="K13" s="355"/>
      <c r="N13" s="8" t="s">
        <v>64</v>
      </c>
      <c r="O13" s="154"/>
      <c r="P13" s="154">
        <f>100*'РС-1'!O8</f>
        <v>0</v>
      </c>
      <c r="Q13" s="154">
        <f>100*'РС-1'!P8</f>
        <v>0</v>
      </c>
      <c r="R13" s="154">
        <f>100*'РС-1'!Q8</f>
        <v>0</v>
      </c>
      <c r="S13" s="154">
        <f>100*'РС-1'!R8</f>
        <v>0</v>
      </c>
    </row>
    <row r="14" spans="1:23">
      <c r="A14" s="152" t="s">
        <v>66</v>
      </c>
      <c r="B14" s="154">
        <f>'РС-2'!D36</f>
        <v>60.12</v>
      </c>
      <c r="C14" s="154">
        <f>'РС-2'!E36</f>
        <v>60.17</v>
      </c>
      <c r="D14" s="154">
        <f>'РС-2'!F36</f>
        <v>58.94</v>
      </c>
      <c r="E14" s="154">
        <f>'РС-2'!G36</f>
        <v>31.8</v>
      </c>
      <c r="G14" s="4">
        <f>B13+B14</f>
        <v>67.009999999999991</v>
      </c>
      <c r="H14" s="4">
        <f>C13+C14</f>
        <v>68.83</v>
      </c>
      <c r="I14" s="4">
        <f>D13+D14</f>
        <v>66.77</v>
      </c>
      <c r="J14" s="4">
        <f>E13+E14</f>
        <v>39.25</v>
      </c>
      <c r="K14" s="356">
        <f>(G14+H14+I14+J14)/4</f>
        <v>60.464999999999989</v>
      </c>
      <c r="N14" s="8" t="s">
        <v>66</v>
      </c>
      <c r="O14" s="154"/>
      <c r="P14" s="154">
        <f>100*'РС-1'!O9</f>
        <v>0</v>
      </c>
      <c r="Q14" s="154">
        <f>100*'РС-1'!P9</f>
        <v>0</v>
      </c>
      <c r="R14" s="154">
        <f>100*'РС-1'!Q9</f>
        <v>0</v>
      </c>
      <c r="S14" s="154">
        <f>100*'РС-1'!R9</f>
        <v>0</v>
      </c>
    </row>
    <row r="15" spans="1:23">
      <c r="A15" s="152" t="s">
        <v>65</v>
      </c>
      <c r="B15" s="154">
        <f>'РС-2'!D37</f>
        <v>18.510000000000002</v>
      </c>
      <c r="C15" s="154">
        <f>'РС-2'!E37</f>
        <v>16</v>
      </c>
      <c r="D15" s="154">
        <f>'РС-2'!F37</f>
        <v>16.920000000000002</v>
      </c>
      <c r="E15" s="154">
        <f>'РС-2'!G37</f>
        <v>48.75</v>
      </c>
      <c r="K15" s="355"/>
      <c r="N15" s="8" t="s">
        <v>65</v>
      </c>
      <c r="O15" s="154"/>
      <c r="P15" s="154">
        <f>100*'РС-1'!O10</f>
        <v>0</v>
      </c>
      <c r="Q15" s="154">
        <f>100*'РС-1'!P10</f>
        <v>0</v>
      </c>
      <c r="R15" s="154">
        <f>100*'РС-1'!Q10</f>
        <v>0</v>
      </c>
      <c r="S15" s="154">
        <f>100*'РС-1'!R10</f>
        <v>0</v>
      </c>
    </row>
    <row r="16" spans="1:23">
      <c r="A16" s="152" t="s">
        <v>67</v>
      </c>
      <c r="B16" s="154">
        <f>'РС-2'!D38</f>
        <v>14.47</v>
      </c>
      <c r="C16" s="154">
        <f>'РС-2'!E38</f>
        <v>15.16</v>
      </c>
      <c r="D16" s="154">
        <f>'РС-2'!F38</f>
        <v>16.32</v>
      </c>
      <c r="E16" s="154">
        <f>'РС-2'!G38</f>
        <v>12</v>
      </c>
      <c r="K16" s="355"/>
      <c r="N16" s="8" t="s">
        <v>67</v>
      </c>
      <c r="O16" s="154"/>
      <c r="P16" s="154">
        <f>100*'РС-1'!O11</f>
        <v>0</v>
      </c>
      <c r="Q16" s="154">
        <f>100*'РС-1'!P11</f>
        <v>0</v>
      </c>
      <c r="R16" s="154">
        <f>100*'РС-1'!Q11</f>
        <v>0</v>
      </c>
      <c r="S16" s="154">
        <f>100*'РС-1'!R11</f>
        <v>0</v>
      </c>
    </row>
    <row r="17" spans="1:19">
      <c r="A17" s="290" t="s">
        <v>273</v>
      </c>
      <c r="B17" s="295">
        <f>B13+B14/2</f>
        <v>36.949999999999996</v>
      </c>
      <c r="C17" s="295">
        <f>C13+C14/2</f>
        <v>38.745000000000005</v>
      </c>
      <c r="D17" s="295">
        <f>D13+D14/2</f>
        <v>37.299999999999997</v>
      </c>
      <c r="E17" s="295">
        <f>E13+E14/2</f>
        <v>23.35</v>
      </c>
      <c r="K17" s="355"/>
      <c r="O17" s="131"/>
      <c r="P17" s="131"/>
      <c r="Q17" s="131"/>
      <c r="R17" s="131"/>
      <c r="S17" s="131"/>
    </row>
    <row r="18" spans="1:19">
      <c r="A18" s="130" t="s">
        <v>148</v>
      </c>
      <c r="B18" s="155" t="str">
        <f>D2</f>
        <v>2 кв 2008</v>
      </c>
      <c r="C18" s="155" t="str">
        <f>E2</f>
        <v>3 кв</v>
      </c>
      <c r="D18" s="155" t="str">
        <f>F2</f>
        <v>4 кв</v>
      </c>
      <c r="E18" s="155" t="str">
        <f>G2</f>
        <v>1 кв 2009</v>
      </c>
      <c r="K18" s="355"/>
      <c r="N18" s="119" t="s">
        <v>148</v>
      </c>
      <c r="O18" s="155"/>
      <c r="P18" s="155">
        <f>'РС-1'!O16</f>
        <v>0</v>
      </c>
      <c r="Q18" s="155">
        <f>'РС-1'!P16</f>
        <v>0</v>
      </c>
      <c r="R18" s="155">
        <f>'РС-1'!Q16</f>
        <v>0</v>
      </c>
      <c r="S18" s="155">
        <f>'РС-1'!R16</f>
        <v>0</v>
      </c>
    </row>
    <row r="19" spans="1:19">
      <c r="A19" s="152" t="s">
        <v>64</v>
      </c>
      <c r="B19" s="154">
        <f>'РС-2'!D44</f>
        <v>3.29</v>
      </c>
      <c r="C19" s="154">
        <f>'РС-2'!E44</f>
        <v>6.68</v>
      </c>
      <c r="D19" s="154">
        <f>'РС-2'!F44</f>
        <v>5.98</v>
      </c>
      <c r="E19" s="154">
        <f>'РС-2'!G44</f>
        <v>3.2</v>
      </c>
      <c r="G19" s="4">
        <f>B20+B19</f>
        <v>64.72</v>
      </c>
      <c r="H19" s="4">
        <f>C20+C19</f>
        <v>68.289999999999992</v>
      </c>
      <c r="I19" s="4">
        <f>D20+D19</f>
        <v>65.27</v>
      </c>
      <c r="J19" s="4">
        <f>E20+E19</f>
        <v>46.53</v>
      </c>
      <c r="K19" s="356">
        <f>(G19+H19+I19+J19)/4</f>
        <v>61.202499999999993</v>
      </c>
      <c r="N19" s="8" t="s">
        <v>64</v>
      </c>
      <c r="O19" s="154"/>
      <c r="P19" s="154">
        <f>100*'РС-1'!O18</f>
        <v>0</v>
      </c>
      <c r="Q19" s="154">
        <f>100*'РС-1'!P18</f>
        <v>0</v>
      </c>
      <c r="R19" s="154">
        <f>100*'РС-1'!Q18</f>
        <v>0</v>
      </c>
      <c r="S19" s="154">
        <f>100*'РС-1'!R18</f>
        <v>0</v>
      </c>
    </row>
    <row r="20" spans="1:19">
      <c r="A20" s="152" t="s">
        <v>66</v>
      </c>
      <c r="B20" s="154">
        <f>'РС-2'!D45</f>
        <v>61.43</v>
      </c>
      <c r="C20" s="154">
        <f>'РС-2'!E45</f>
        <v>61.61</v>
      </c>
      <c r="D20" s="154">
        <f>'РС-2'!F45</f>
        <v>59.29</v>
      </c>
      <c r="E20" s="154">
        <f>'РС-2'!G45</f>
        <v>43.33</v>
      </c>
      <c r="K20" s="355"/>
      <c r="N20" s="8" t="s">
        <v>66</v>
      </c>
      <c r="O20" s="154"/>
      <c r="P20" s="154">
        <f>100*'РС-1'!O19</f>
        <v>0</v>
      </c>
      <c r="Q20" s="154">
        <f>100*'РС-1'!P19</f>
        <v>0</v>
      </c>
      <c r="R20" s="154">
        <f>100*'РС-1'!Q19</f>
        <v>0</v>
      </c>
      <c r="S20" s="154">
        <f>100*'РС-1'!R19</f>
        <v>0</v>
      </c>
    </row>
    <row r="21" spans="1:19">
      <c r="A21" s="152" t="s">
        <v>65</v>
      </c>
      <c r="B21" s="154">
        <f>'РС-2'!D46</f>
        <v>15.4</v>
      </c>
      <c r="C21" s="154">
        <f>'РС-2'!E46</f>
        <v>11.67</v>
      </c>
      <c r="D21" s="154">
        <f>'РС-2'!F46</f>
        <v>12.97</v>
      </c>
      <c r="E21" s="154">
        <f>'РС-2'!G46</f>
        <v>31.86</v>
      </c>
      <c r="K21" s="355"/>
      <c r="N21" s="8" t="s">
        <v>65</v>
      </c>
      <c r="O21" s="154"/>
      <c r="P21" s="154">
        <f>100*'РС-1'!O20</f>
        <v>0</v>
      </c>
      <c r="Q21" s="154">
        <f>100*'РС-1'!P20</f>
        <v>0</v>
      </c>
      <c r="R21" s="154">
        <f>100*'РС-1'!Q20</f>
        <v>0</v>
      </c>
      <c r="S21" s="154">
        <f>100*'РС-1'!R20</f>
        <v>0</v>
      </c>
    </row>
    <row r="22" spans="1:19">
      <c r="A22" s="152" t="s">
        <v>67</v>
      </c>
      <c r="B22" s="154">
        <f>'РС-2'!D47</f>
        <v>19.88</v>
      </c>
      <c r="C22" s="154">
        <f>'РС-2'!E47</f>
        <v>20.04</v>
      </c>
      <c r="D22" s="154">
        <f>'РС-2'!F47</f>
        <v>21.76</v>
      </c>
      <c r="E22" s="154">
        <f>'РС-2'!G47</f>
        <v>21.61</v>
      </c>
      <c r="K22" s="355"/>
      <c r="N22" s="8" t="s">
        <v>67</v>
      </c>
      <c r="O22" s="154"/>
      <c r="P22" s="154">
        <f>100*'РС-1'!O21</f>
        <v>0</v>
      </c>
      <c r="Q22" s="154">
        <f>100*'РС-1'!P21</f>
        <v>0</v>
      </c>
      <c r="R22" s="154">
        <f>100*'РС-1'!Q21</f>
        <v>0</v>
      </c>
      <c r="S22" s="154">
        <f>100*'РС-1'!R21</f>
        <v>0</v>
      </c>
    </row>
    <row r="23" spans="1:19">
      <c r="A23" s="292" t="s">
        <v>273</v>
      </c>
      <c r="B23" s="295">
        <f>B19+B20/2</f>
        <v>34.005000000000003</v>
      </c>
      <c r="C23" s="295">
        <f>C19+C20/2</f>
        <v>37.484999999999999</v>
      </c>
      <c r="D23" s="295">
        <f>D19+D20/2</f>
        <v>35.625</v>
      </c>
      <c r="E23" s="295">
        <f>E19+E20/2</f>
        <v>24.864999999999998</v>
      </c>
      <c r="K23" s="355"/>
      <c r="O23" s="131"/>
      <c r="P23" s="131"/>
      <c r="Q23" s="131"/>
      <c r="R23" s="131"/>
      <c r="S23" s="131"/>
    </row>
    <row r="24" spans="1:19">
      <c r="A24" s="290"/>
      <c r="B24" s="289"/>
      <c r="C24" s="289"/>
      <c r="D24" s="289"/>
      <c r="E24" s="289"/>
      <c r="K24" s="355"/>
      <c r="O24" s="131"/>
      <c r="P24" s="131"/>
      <c r="Q24" s="131"/>
      <c r="R24" s="131"/>
      <c r="S24" s="131"/>
    </row>
    <row r="25" spans="1:19">
      <c r="A25" s="348" t="s">
        <v>149</v>
      </c>
      <c r="B25" s="303" t="str">
        <f>D2</f>
        <v>2 кв 2008</v>
      </c>
      <c r="C25" s="155" t="str">
        <f>E2</f>
        <v>3 кв</v>
      </c>
      <c r="D25" s="155" t="str">
        <f>F2</f>
        <v>4 кв</v>
      </c>
      <c r="E25" s="155" t="str">
        <f>G2</f>
        <v>1 кв 2009</v>
      </c>
      <c r="K25" s="355"/>
      <c r="N25" s="119" t="s">
        <v>149</v>
      </c>
      <c r="O25" s="155"/>
      <c r="P25" s="155">
        <f>'РС-1'!O26</f>
        <v>0</v>
      </c>
      <c r="Q25" s="155">
        <f>'РС-1'!P26</f>
        <v>0</v>
      </c>
      <c r="R25" s="155">
        <f>'РС-1'!Q26</f>
        <v>0</v>
      </c>
      <c r="S25" s="155">
        <f>'РС-1'!R26</f>
        <v>0</v>
      </c>
    </row>
    <row r="26" spans="1:19">
      <c r="A26" s="347" t="s">
        <v>64</v>
      </c>
      <c r="B26" s="158">
        <f>'РС-2'!D53</f>
        <v>4.3499999999999996</v>
      </c>
      <c r="C26" s="158">
        <f>'РС-2'!E53</f>
        <v>6.98</v>
      </c>
      <c r="D26" s="158">
        <f>'РС-2'!F53</f>
        <v>8.73</v>
      </c>
      <c r="E26" s="158">
        <f>'РС-2'!G53</f>
        <v>4.3099999999999996</v>
      </c>
      <c r="G26" s="354">
        <f>B26+B28</f>
        <v>64.16</v>
      </c>
      <c r="H26" s="354">
        <f>C26+C28</f>
        <v>67.75</v>
      </c>
      <c r="I26" s="354">
        <f>D26+D28</f>
        <v>66.23</v>
      </c>
      <c r="J26" s="354">
        <f>E26+E28</f>
        <v>49.1</v>
      </c>
      <c r="K26" s="356">
        <f>(G26+H26+I26+J26)/4</f>
        <v>61.809999999999995</v>
      </c>
      <c r="N26" s="8" t="s">
        <v>64</v>
      </c>
      <c r="O26" s="158"/>
      <c r="P26" s="158">
        <f>100*'РС-1'!O28</f>
        <v>0</v>
      </c>
      <c r="Q26" s="158">
        <f>100*'РС-1'!P28</f>
        <v>0</v>
      </c>
      <c r="R26" s="158">
        <f>100*'РС-1'!Q28</f>
        <v>0</v>
      </c>
      <c r="S26" s="158">
        <f>100*'РС-1'!R28</f>
        <v>0</v>
      </c>
    </row>
    <row r="27" spans="1:19">
      <c r="A27" s="201" t="s">
        <v>65</v>
      </c>
      <c r="B27" s="158">
        <f>'РС-2'!D55</f>
        <v>15.03</v>
      </c>
      <c r="C27" s="158">
        <f>'РС-2'!E55</f>
        <v>11.43</v>
      </c>
      <c r="D27" s="158">
        <f>'РС-2'!F55</f>
        <v>11.36</v>
      </c>
      <c r="E27" s="158">
        <f>'РС-2'!G55</f>
        <v>28.07</v>
      </c>
      <c r="N27" s="8" t="s">
        <v>65</v>
      </c>
      <c r="O27" s="158"/>
      <c r="P27" s="158">
        <f>100*'РС-1'!O30</f>
        <v>0</v>
      </c>
      <c r="Q27" s="158">
        <f>100*'РС-1'!P30</f>
        <v>0</v>
      </c>
      <c r="R27" s="158">
        <f>100*'РС-1'!Q30</f>
        <v>0</v>
      </c>
      <c r="S27" s="158">
        <f>100*'РС-1'!R30</f>
        <v>0</v>
      </c>
    </row>
    <row r="28" spans="1:19">
      <c r="A28" s="152" t="s">
        <v>66</v>
      </c>
      <c r="B28" s="294">
        <f>'РС-2'!D54</f>
        <v>59.81</v>
      </c>
      <c r="C28" s="294">
        <f>'РС-2'!E54</f>
        <v>60.77</v>
      </c>
      <c r="D28" s="294">
        <f>'РС-2'!F54</f>
        <v>57.5</v>
      </c>
      <c r="E28" s="294">
        <f>'РС-2'!G54</f>
        <v>44.79</v>
      </c>
      <c r="N28" s="8" t="s">
        <v>67</v>
      </c>
      <c r="O28" s="158"/>
      <c r="P28" s="158">
        <f>100*'РС-1'!O31</f>
        <v>0</v>
      </c>
      <c r="Q28" s="158">
        <f>100*'РС-1'!P31</f>
        <v>0</v>
      </c>
      <c r="R28" s="158">
        <f>100*'РС-1'!Q31</f>
        <v>0</v>
      </c>
      <c r="S28" s="158">
        <f>100*'РС-1'!R31</f>
        <v>0</v>
      </c>
    </row>
    <row r="29" spans="1:19">
      <c r="A29" s="201" t="s">
        <v>67</v>
      </c>
      <c r="B29" s="158">
        <f>'РС-2'!D56</f>
        <v>20.81</v>
      </c>
      <c r="C29" s="158">
        <f>'РС-2'!E56</f>
        <v>20.82</v>
      </c>
      <c r="D29" s="158">
        <f>'РС-2'!F56</f>
        <v>22.41</v>
      </c>
      <c r="E29" s="158">
        <f>'РС-2'!G56</f>
        <v>22.83</v>
      </c>
    </row>
    <row r="30" spans="1:19">
      <c r="A30" s="289" t="s">
        <v>273</v>
      </c>
      <c r="B30" s="295">
        <f>B26+B28/2</f>
        <v>34.255000000000003</v>
      </c>
      <c r="C30" s="295">
        <f>C26+C28/2</f>
        <v>37.365000000000002</v>
      </c>
      <c r="D30" s="295">
        <f>D26+D28/2</f>
        <v>37.480000000000004</v>
      </c>
      <c r="E30" s="295">
        <f>E26+E28/2</f>
        <v>26.704999999999998</v>
      </c>
    </row>
    <row r="31" spans="1:19">
      <c r="A31" s="10"/>
      <c r="F31" s="131"/>
    </row>
    <row r="32" spans="1:19">
      <c r="A32" s="202"/>
      <c r="B32" s="131"/>
      <c r="C32" s="131"/>
      <c r="D32" s="131"/>
      <c r="E32" s="131" t="s">
        <v>213</v>
      </c>
      <c r="F32" s="131" t="s">
        <v>214</v>
      </c>
    </row>
    <row r="33" spans="1:23">
      <c r="A33" s="203" t="s">
        <v>147</v>
      </c>
      <c r="B33" s="287" t="str">
        <f>D3</f>
        <v>2 кв 2008</v>
      </c>
      <c r="C33" s="287" t="str">
        <f>E3</f>
        <v>3 кв</v>
      </c>
      <c r="D33" s="287" t="str">
        <f>F3</f>
        <v>4 кв</v>
      </c>
      <c r="E33" s="287" t="str">
        <f>G3</f>
        <v>1 кв 2009</v>
      </c>
      <c r="F33" s="287" t="str">
        <f>H3</f>
        <v>2 кв ожид.</v>
      </c>
      <c r="S33" s="1"/>
      <c r="T33" s="1"/>
      <c r="U33" s="1"/>
      <c r="V33" s="1"/>
      <c r="W33" s="1"/>
    </row>
    <row r="34" spans="1:23">
      <c r="A34" s="152" t="s">
        <v>302</v>
      </c>
      <c r="B34" s="159">
        <f>'РС-2'!D62</f>
        <v>18.38</v>
      </c>
      <c r="C34" s="159">
        <f>'РС-2'!E62</f>
        <v>17.02</v>
      </c>
      <c r="D34" s="159">
        <f>'РС-2'!F62</f>
        <v>17.21</v>
      </c>
      <c r="E34" s="159">
        <f>'РС-2'!G62</f>
        <v>19.489999999999998</v>
      </c>
      <c r="F34" s="159">
        <f>'РС-2'!H62</f>
        <v>18.350000000000001</v>
      </c>
      <c r="S34" s="1"/>
      <c r="T34" s="1"/>
      <c r="U34" s="1"/>
      <c r="V34" s="1"/>
      <c r="W34" s="1"/>
    </row>
    <row r="35" spans="1:23">
      <c r="A35" s="350" t="s">
        <v>303</v>
      </c>
      <c r="B35" s="159">
        <f>'РС-2'!D63</f>
        <v>33.799999999999997</v>
      </c>
      <c r="C35" s="159">
        <f>'РС-2'!E63</f>
        <v>38.14</v>
      </c>
      <c r="D35" s="159">
        <f>'РС-2'!F63</f>
        <v>31.71</v>
      </c>
      <c r="E35" s="159">
        <f>'РС-2'!G63</f>
        <v>27.67</v>
      </c>
      <c r="F35" s="159">
        <f>'РС-2'!H63</f>
        <v>31.1</v>
      </c>
      <c r="S35" s="1"/>
      <c r="T35" s="1"/>
      <c r="U35" s="1"/>
      <c r="V35" s="1"/>
      <c r="W35" s="1"/>
    </row>
    <row r="36" spans="1:23">
      <c r="A36" s="10" t="s">
        <v>304</v>
      </c>
      <c r="B36" s="349">
        <f>'РС-2'!D64</f>
        <v>17.420000000000002</v>
      </c>
      <c r="C36" s="159">
        <f>'РС-2'!E64</f>
        <v>14.47</v>
      </c>
      <c r="D36" s="159">
        <f>'РС-2'!F64</f>
        <v>17.87</v>
      </c>
      <c r="E36" s="159">
        <f>'РС-2'!G64</f>
        <v>20.74</v>
      </c>
      <c r="F36" s="159">
        <f>'РС-2'!H64</f>
        <v>19.16</v>
      </c>
      <c r="S36" s="1"/>
      <c r="T36" s="1"/>
      <c r="U36" s="1"/>
      <c r="V36" s="1"/>
      <c r="W36" s="1"/>
    </row>
    <row r="38" spans="1:23">
      <c r="A38" s="351" t="s">
        <v>67</v>
      </c>
      <c r="B38" s="159">
        <f>'РС-2'!D65</f>
        <v>30.4</v>
      </c>
      <c r="C38" s="159">
        <f>'РС-2'!E65</f>
        <v>30.37</v>
      </c>
      <c r="D38" s="159">
        <f>'РС-2'!F65</f>
        <v>33.21</v>
      </c>
      <c r="E38" s="159">
        <f>'РС-2'!G65</f>
        <v>32.1</v>
      </c>
      <c r="F38" s="159">
        <f>'РС-2'!H65</f>
        <v>31.39</v>
      </c>
      <c r="S38" s="1"/>
      <c r="T38" s="1"/>
      <c r="U38" s="1"/>
      <c r="V38" s="1"/>
      <c r="W38" s="1"/>
    </row>
    <row r="39" spans="1:23">
      <c r="A39" s="289" t="s">
        <v>337</v>
      </c>
      <c r="B39" s="295">
        <f>B34+(B35+B38)/2</f>
        <v>50.47999999999999</v>
      </c>
      <c r="C39" s="295">
        <f>C34+(C35+C38)/2</f>
        <v>51.275000000000006</v>
      </c>
      <c r="D39" s="295">
        <f>D34+(D35+D38)/2</f>
        <v>49.67</v>
      </c>
      <c r="E39" s="295">
        <f>E34+(E35+E38)/2</f>
        <v>49.375</v>
      </c>
      <c r="F39" s="295">
        <f>F34+(F35+F38)/2</f>
        <v>49.594999999999999</v>
      </c>
      <c r="S39" s="1"/>
      <c r="T39" s="1"/>
      <c r="U39" s="1"/>
      <c r="V39" s="1"/>
      <c r="W39" s="1"/>
    </row>
    <row r="40" spans="1:23">
      <c r="A40" s="204" t="s">
        <v>148</v>
      </c>
      <c r="B40" s="155" t="str">
        <f>B33</f>
        <v>2 кв 2008</v>
      </c>
      <c r="C40" s="155" t="str">
        <f>C33</f>
        <v>3 кв</v>
      </c>
      <c r="D40" s="155" t="str">
        <f>D33</f>
        <v>4 кв</v>
      </c>
      <c r="E40" s="155" t="str">
        <f>E33</f>
        <v>1 кв 2009</v>
      </c>
      <c r="F40" s="155" t="str">
        <f>F33</f>
        <v>2 кв ожид.</v>
      </c>
      <c r="S40" s="1"/>
      <c r="T40" s="1"/>
      <c r="U40" s="1"/>
      <c r="V40" s="1"/>
      <c r="W40" s="1"/>
    </row>
    <row r="41" spans="1:23">
      <c r="A41" s="152" t="s">
        <v>302</v>
      </c>
      <c r="B41" s="154">
        <f>'РС-2'!D71</f>
        <v>21.98</v>
      </c>
      <c r="C41" s="154">
        <f>'РС-2'!E71</f>
        <v>21.43</v>
      </c>
      <c r="D41" s="154">
        <f>'РС-2'!F71</f>
        <v>19.190000000000001</v>
      </c>
      <c r="E41" s="154">
        <f>'РС-2'!G71</f>
        <v>16.920000000000002</v>
      </c>
      <c r="F41" s="154">
        <f>'РС-2'!H71</f>
        <v>18.05</v>
      </c>
    </row>
    <row r="42" spans="1:23" ht="36">
      <c r="A42" s="201" t="s">
        <v>303</v>
      </c>
      <c r="B42" s="154">
        <f>'РС-2'!D72</f>
        <v>26.74</v>
      </c>
      <c r="C42" s="154">
        <f>'РС-2'!E72</f>
        <v>29.19</v>
      </c>
      <c r="D42" s="154">
        <f>'РС-2'!F72</f>
        <v>27.44</v>
      </c>
      <c r="E42" s="154">
        <f>'РС-2'!G72</f>
        <v>26.54</v>
      </c>
      <c r="F42" s="154">
        <f>'РС-2'!H72</f>
        <v>26.32</v>
      </c>
      <c r="L42" s="315" t="s">
        <v>252</v>
      </c>
      <c r="M42" s="314" t="s">
        <v>253</v>
      </c>
      <c r="N42" s="308" t="str">
        <f>кестелер!D73</f>
        <v>2008-2</v>
      </c>
      <c r="O42" s="308" t="str">
        <f>кестелер!E73</f>
        <v>2008-3</v>
      </c>
      <c r="P42" s="308" t="str">
        <f>кестелер!F73</f>
        <v>2008-4</v>
      </c>
      <c r="Q42" s="308" t="str">
        <f>кестелер!G73</f>
        <v>2009-1</v>
      </c>
      <c r="R42" s="308" t="str">
        <f>кестелер!H73</f>
        <v>2009-2 болжам</v>
      </c>
    </row>
    <row r="43" spans="1:23">
      <c r="A43" s="201" t="s">
        <v>304</v>
      </c>
      <c r="B43" s="154">
        <f>'РС-2'!D73</f>
        <v>16.84</v>
      </c>
      <c r="C43" s="154">
        <f>'РС-2'!E73</f>
        <v>14.97</v>
      </c>
      <c r="D43" s="154">
        <f>'РС-2'!F73</f>
        <v>15.76</v>
      </c>
      <c r="E43" s="154">
        <f>'РС-2'!G73</f>
        <v>19.190000000000001</v>
      </c>
      <c r="F43" s="154">
        <f>'РС-2'!H73</f>
        <v>17.940000000000001</v>
      </c>
      <c r="L43" s="325">
        <v>1</v>
      </c>
      <c r="M43" s="152" t="s">
        <v>302</v>
      </c>
      <c r="N43" s="317">
        <f t="shared" ref="N43:R45" si="0">B34</f>
        <v>18.38</v>
      </c>
      <c r="O43" s="317">
        <f t="shared" si="0"/>
        <v>17.02</v>
      </c>
      <c r="P43" s="317">
        <f t="shared" si="0"/>
        <v>17.21</v>
      </c>
      <c r="Q43" s="317">
        <f t="shared" si="0"/>
        <v>19.489999999999998</v>
      </c>
      <c r="R43" s="317">
        <f t="shared" si="0"/>
        <v>18.350000000000001</v>
      </c>
    </row>
    <row r="44" spans="1:23">
      <c r="A44" s="201" t="s">
        <v>67</v>
      </c>
      <c r="B44" s="154">
        <f>'РС-2'!D74</f>
        <v>34.450000000000003</v>
      </c>
      <c r="C44" s="154">
        <f>'РС-2'!E74</f>
        <v>34.409999999999997</v>
      </c>
      <c r="D44" s="154">
        <f>'РС-2'!F74</f>
        <v>37.61</v>
      </c>
      <c r="E44" s="154">
        <f>'РС-2'!G74</f>
        <v>37.36</v>
      </c>
      <c r="F44" s="154">
        <f>'РС-2'!H74</f>
        <v>37.68</v>
      </c>
      <c r="L44" s="325">
        <v>2</v>
      </c>
      <c r="M44" s="201" t="s">
        <v>303</v>
      </c>
      <c r="N44" s="317">
        <f t="shared" si="0"/>
        <v>33.799999999999997</v>
      </c>
      <c r="O44" s="317">
        <f t="shared" si="0"/>
        <v>38.14</v>
      </c>
      <c r="P44" s="317">
        <f t="shared" si="0"/>
        <v>31.71</v>
      </c>
      <c r="Q44" s="317">
        <f t="shared" si="0"/>
        <v>27.67</v>
      </c>
      <c r="R44" s="317">
        <f t="shared" si="0"/>
        <v>31.1</v>
      </c>
      <c r="U44" t="s">
        <v>578</v>
      </c>
    </row>
    <row r="45" spans="1:23">
      <c r="A45" s="289" t="s">
        <v>337</v>
      </c>
      <c r="B45" s="295">
        <f>B41+(B42+B44)/2</f>
        <v>52.575000000000003</v>
      </c>
      <c r="C45" s="295">
        <f>C41+(C42+C44)/2</f>
        <v>53.23</v>
      </c>
      <c r="D45" s="295">
        <f>D41+(D42+D44)/2</f>
        <v>51.715000000000003</v>
      </c>
      <c r="E45" s="295">
        <f>E41+(E42+E44)/2</f>
        <v>48.870000000000005</v>
      </c>
      <c r="F45" s="295">
        <f>F41+(F42+F44)/2</f>
        <v>50.05</v>
      </c>
      <c r="L45" s="325">
        <v>3</v>
      </c>
      <c r="M45" s="201" t="s">
        <v>304</v>
      </c>
      <c r="N45" s="317">
        <f t="shared" si="0"/>
        <v>17.420000000000002</v>
      </c>
      <c r="O45" s="317">
        <f t="shared" si="0"/>
        <v>14.47</v>
      </c>
      <c r="P45" s="317">
        <f t="shared" si="0"/>
        <v>17.87</v>
      </c>
      <c r="Q45" s="317">
        <f t="shared" si="0"/>
        <v>20.74</v>
      </c>
      <c r="R45" s="317">
        <f t="shared" si="0"/>
        <v>19.16</v>
      </c>
    </row>
    <row r="46" spans="1:23">
      <c r="A46" s="203" t="s">
        <v>149</v>
      </c>
      <c r="B46" s="155" t="str">
        <f>B33</f>
        <v>2 кв 2008</v>
      </c>
      <c r="C46" s="155" t="str">
        <f>C33</f>
        <v>3 кв</v>
      </c>
      <c r="D46" s="155" t="str">
        <f>D33</f>
        <v>4 кв</v>
      </c>
      <c r="E46" s="155" t="str">
        <f>E33</f>
        <v>1 кв 2009</v>
      </c>
      <c r="F46" s="155" t="str">
        <f>F33</f>
        <v>2 кв ожид.</v>
      </c>
      <c r="L46" s="325">
        <v>4</v>
      </c>
      <c r="M46" s="201" t="s">
        <v>67</v>
      </c>
      <c r="N46" s="317">
        <f>B38</f>
        <v>30.4</v>
      </c>
      <c r="O46" s="317">
        <f>C38</f>
        <v>30.37</v>
      </c>
      <c r="P46" s="317">
        <f>D38</f>
        <v>33.21</v>
      </c>
      <c r="Q46" s="317">
        <f>E38</f>
        <v>32.1</v>
      </c>
      <c r="R46" s="317">
        <f>F38</f>
        <v>31.39</v>
      </c>
    </row>
    <row r="47" spans="1:23" ht="36">
      <c r="A47" s="201" t="s">
        <v>302</v>
      </c>
      <c r="B47" s="154">
        <f>'РС-2'!D80</f>
        <v>14.59</v>
      </c>
      <c r="C47" s="154">
        <f>'РС-2'!E80</f>
        <v>15.84</v>
      </c>
      <c r="D47" s="154">
        <f>'РС-2'!F80</f>
        <v>13.12</v>
      </c>
      <c r="E47" s="154">
        <f>'РС-2'!G80</f>
        <v>15.42</v>
      </c>
      <c r="F47" s="154">
        <f>'РС-2'!H80</f>
        <v>12.87</v>
      </c>
      <c r="L47" s="325">
        <v>5</v>
      </c>
      <c r="M47" s="321" t="s">
        <v>623</v>
      </c>
      <c r="N47" s="317">
        <f>N43+(N44+N46)/2</f>
        <v>50.47999999999999</v>
      </c>
      <c r="O47" s="317">
        <f>O43+(O44+O46)/2</f>
        <v>51.275000000000006</v>
      </c>
      <c r="P47" s="317">
        <f>P43+(P44+P46)/2</f>
        <v>49.67</v>
      </c>
      <c r="Q47" s="317">
        <f>Q43+(Q44+Q46)/2</f>
        <v>49.375</v>
      </c>
      <c r="R47" s="317">
        <f>R43+(R44+R46)/2</f>
        <v>49.594999999999999</v>
      </c>
    </row>
    <row r="48" spans="1:23">
      <c r="A48" s="201" t="s">
        <v>303</v>
      </c>
      <c r="B48" s="154">
        <f>'РС-2'!D81</f>
        <v>36.630000000000003</v>
      </c>
      <c r="C48" s="154">
        <f>'РС-2'!E81</f>
        <v>37.450000000000003</v>
      </c>
      <c r="D48" s="154">
        <f>'РС-2'!F81</f>
        <v>35.5</v>
      </c>
      <c r="E48" s="154">
        <f>'РС-2'!G81</f>
        <v>28.69</v>
      </c>
      <c r="F48" s="154">
        <f>'РС-2'!H81</f>
        <v>34.54</v>
      </c>
    </row>
    <row r="49" spans="1:16">
      <c r="A49" s="201" t="s">
        <v>304</v>
      </c>
      <c r="B49" s="154">
        <f>'РС-2'!D82</f>
        <v>13.75</v>
      </c>
      <c r="C49" s="154">
        <f>'РС-2'!E82</f>
        <v>11.8</v>
      </c>
      <c r="D49" s="154">
        <f>'РС-2'!F82</f>
        <v>13.18</v>
      </c>
      <c r="E49" s="154">
        <f>'РС-2'!G82</f>
        <v>18.829999999999998</v>
      </c>
      <c r="F49" s="154">
        <f>'РС-2'!H82</f>
        <v>14.04</v>
      </c>
    </row>
    <row r="50" spans="1:16">
      <c r="A50" s="201" t="s">
        <v>67</v>
      </c>
      <c r="B50" s="154">
        <f>'РС-2'!D83</f>
        <v>35.03</v>
      </c>
      <c r="C50" s="154">
        <f>'РС-2'!E83</f>
        <v>34.909999999999997</v>
      </c>
      <c r="D50" s="154">
        <f>'РС-2'!F83</f>
        <v>38.21</v>
      </c>
      <c r="E50" s="154">
        <f>'РС-2'!G83</f>
        <v>37.06</v>
      </c>
      <c r="F50" s="154">
        <f>'РС-2'!H83</f>
        <v>38.56</v>
      </c>
      <c r="L50" t="s">
        <v>490</v>
      </c>
    </row>
    <row r="51" spans="1:16">
      <c r="A51" s="289" t="s">
        <v>337</v>
      </c>
      <c r="B51" s="295">
        <f>B47+(B48+B50)/2</f>
        <v>50.42</v>
      </c>
      <c r="C51" s="295">
        <f>C47+(C48+C50)/2</f>
        <v>52.019999999999996</v>
      </c>
      <c r="D51" s="295">
        <f>D47+(D48+D50)/2</f>
        <v>49.975000000000001</v>
      </c>
      <c r="E51" s="295">
        <f>E47+(E48+E50)/2</f>
        <v>48.295000000000002</v>
      </c>
      <c r="F51" s="295">
        <f>F47+(F48+F50)/2</f>
        <v>49.419999999999995</v>
      </c>
    </row>
    <row r="52" spans="1:16">
      <c r="A52" s="7"/>
    </row>
    <row r="53" spans="1:16">
      <c r="A53" s="205"/>
      <c r="B53" s="155" t="str">
        <f>D2</f>
        <v>2 кв 2008</v>
      </c>
      <c r="C53" s="155" t="str">
        <f>E2</f>
        <v>3 кв</v>
      </c>
      <c r="D53" s="155" t="str">
        <f>F2</f>
        <v>4 кв</v>
      </c>
      <c r="E53" s="155" t="str">
        <f>G2</f>
        <v>1 кв 2009</v>
      </c>
    </row>
    <row r="54" spans="1:16">
      <c r="A54" s="206" t="s">
        <v>522</v>
      </c>
      <c r="B54" s="18">
        <f>'РС-1'!D8</f>
        <v>80.06</v>
      </c>
      <c r="C54" s="18">
        <f>'РС-1'!E8</f>
        <v>81.41</v>
      </c>
      <c r="D54" s="320">
        <f>'РС-1'!F8</f>
        <v>80.27</v>
      </c>
      <c r="E54" s="320">
        <f>'РС-1'!G8</f>
        <v>80.2</v>
      </c>
    </row>
    <row r="55" spans="1:16">
      <c r="A55" s="206" t="s">
        <v>523</v>
      </c>
      <c r="B55" s="18">
        <f>'РС-1'!D14</f>
        <v>21.61</v>
      </c>
      <c r="C55" s="18">
        <f>'РС-1'!E14</f>
        <v>21.18</v>
      </c>
      <c r="D55" s="18">
        <f>'РС-1'!F14</f>
        <v>22.59</v>
      </c>
      <c r="E55" s="18">
        <f>'РС-1'!G14</f>
        <v>17.12</v>
      </c>
    </row>
    <row r="56" spans="1:16">
      <c r="A56" s="206" t="s">
        <v>527</v>
      </c>
      <c r="B56" s="18">
        <f>'РС-1'!D20</f>
        <v>7.2</v>
      </c>
      <c r="C56" s="18">
        <f>'РС-1'!E20</f>
        <v>5.96</v>
      </c>
      <c r="D56" s="18">
        <f>'РС-1'!F20</f>
        <v>5.86</v>
      </c>
      <c r="E56" s="18">
        <f>'РС-1'!G20</f>
        <v>7.34</v>
      </c>
    </row>
    <row r="57" spans="1:16">
      <c r="B57" s="4">
        <f>SUM(B54:B56)</f>
        <v>108.87</v>
      </c>
      <c r="C57" s="4">
        <f>SUM(C54:C56)</f>
        <v>108.55</v>
      </c>
      <c r="D57" s="4">
        <f>SUM(D54:D56)</f>
        <v>108.72</v>
      </c>
      <c r="E57" s="4">
        <f>SUM(E54:E56)</f>
        <v>104.66000000000001</v>
      </c>
    </row>
    <row r="59" spans="1:16">
      <c r="A59" s="7"/>
      <c r="F59" s="1"/>
      <c r="G59" s="1"/>
      <c r="H59" s="1"/>
      <c r="I59" s="1"/>
      <c r="J59" s="1"/>
      <c r="K59" s="1"/>
      <c r="L59" s="1"/>
      <c r="M59" s="1"/>
      <c r="N59" s="1"/>
      <c r="O59" s="1"/>
    </row>
    <row r="60" spans="1:16">
      <c r="A60" s="7"/>
      <c r="F60" s="1"/>
      <c r="G60" s="1"/>
      <c r="H60" s="1"/>
      <c r="I60" s="1"/>
      <c r="J60" s="1"/>
      <c r="K60" s="1"/>
      <c r="L60" s="1"/>
      <c r="M60" s="1"/>
      <c r="N60" s="1"/>
      <c r="O60" s="1"/>
      <c r="P60" s="1"/>
    </row>
    <row r="61" spans="1:16">
      <c r="A61" s="357"/>
      <c r="F61" s="1"/>
      <c r="G61" s="1"/>
      <c r="H61" s="1"/>
      <c r="I61" s="1"/>
      <c r="J61" s="1"/>
      <c r="K61" s="1"/>
      <c r="L61" s="1"/>
      <c r="M61" s="1"/>
      <c r="N61" s="1"/>
      <c r="O61" s="1"/>
      <c r="P61" s="1"/>
    </row>
    <row r="62" spans="1:16">
      <c r="A62" s="7"/>
      <c r="F62" s="1"/>
      <c r="G62" s="1"/>
      <c r="H62" s="1"/>
      <c r="I62" s="1"/>
      <c r="J62" s="1"/>
      <c r="K62" s="1"/>
      <c r="L62" s="1"/>
      <c r="M62" s="1"/>
      <c r="N62" s="1"/>
      <c r="O62" s="1"/>
      <c r="P62" s="1"/>
    </row>
    <row r="63" spans="1:16">
      <c r="A63" s="7"/>
      <c r="F63" s="1"/>
      <c r="G63" s="1"/>
      <c r="H63" s="1"/>
      <c r="I63" s="1"/>
      <c r="J63" s="1"/>
      <c r="K63" s="1"/>
      <c r="L63" s="1"/>
      <c r="M63" s="1"/>
      <c r="N63" s="1"/>
      <c r="O63" s="1"/>
      <c r="P63" s="1"/>
    </row>
    <row r="64" spans="1:16">
      <c r="A64" s="7"/>
    </row>
    <row r="65" spans="1:6">
      <c r="A65" s="7"/>
    </row>
    <row r="66" spans="1:6">
      <c r="A66" s="7"/>
    </row>
    <row r="67" spans="1:6">
      <c r="A67" s="115" t="str">
        <f>кестелер!A61</f>
        <v xml:space="preserve">   1.3. Негізгі қаражатты қаржыландыру көздерін бағалау</v>
      </c>
      <c r="B67" s="114"/>
      <c r="C67" s="114"/>
      <c r="D67" s="114"/>
      <c r="E67" s="114"/>
    </row>
    <row r="68" spans="1:6">
      <c r="A68" s="152"/>
      <c r="B68" s="155" t="str">
        <f>D2</f>
        <v>2 кв 2008</v>
      </c>
      <c r="C68" s="155" t="str">
        <f>E2</f>
        <v>3 кв</v>
      </c>
      <c r="D68" s="155" t="str">
        <f>F2</f>
        <v>4 кв</v>
      </c>
      <c r="E68" s="155" t="str">
        <f>G2</f>
        <v>1 кв 2009</v>
      </c>
    </row>
    <row r="69" spans="1:6">
      <c r="A69" s="206" t="s">
        <v>522</v>
      </c>
      <c r="B69" s="127">
        <f>'РС-1'!D26</f>
        <v>57.33</v>
      </c>
      <c r="C69" s="127">
        <f>'РС-1'!E26</f>
        <v>59.21</v>
      </c>
      <c r="D69" s="127">
        <f>'РС-1'!F26</f>
        <v>56.6</v>
      </c>
      <c r="E69" s="127">
        <f>'РС-1'!G26</f>
        <v>51.83</v>
      </c>
    </row>
    <row r="70" spans="1:6">
      <c r="A70" s="206" t="s">
        <v>445</v>
      </c>
      <c r="B70" s="18">
        <f>'РС-1'!D44</f>
        <v>36.15</v>
      </c>
      <c r="C70" s="18">
        <f>'РС-1'!E44</f>
        <v>33.69</v>
      </c>
      <c r="D70" s="18">
        <f>'РС-1'!F44</f>
        <v>36.94</v>
      </c>
      <c r="E70" s="18">
        <f>'РС-1'!G44</f>
        <v>41.93</v>
      </c>
    </row>
    <row r="71" spans="1:6">
      <c r="A71" s="206" t="s">
        <v>527</v>
      </c>
      <c r="B71" s="18">
        <f>'РС-1'!D38</f>
        <v>4.0999999999999996</v>
      </c>
      <c r="C71" s="18">
        <f>'РС-1'!E38</f>
        <v>3.91</v>
      </c>
      <c r="D71" s="18">
        <f>'РС-1'!F38</f>
        <v>4.24</v>
      </c>
      <c r="E71" s="18">
        <f>'РС-1'!G38</f>
        <v>4.37</v>
      </c>
    </row>
    <row r="72" spans="1:6">
      <c r="A72" s="206" t="s">
        <v>523</v>
      </c>
      <c r="B72" s="18">
        <f>'РС-1'!D32</f>
        <v>7.02</v>
      </c>
      <c r="C72" s="18">
        <f>'РС-1'!E32</f>
        <v>7.7</v>
      </c>
      <c r="D72" s="18">
        <f>'РС-1'!F32</f>
        <v>7.17</v>
      </c>
      <c r="E72" s="18">
        <f>'РС-1'!G32</f>
        <v>4.72</v>
      </c>
    </row>
    <row r="73" spans="1:6">
      <c r="A73" s="7"/>
      <c r="B73" s="4"/>
      <c r="C73" s="4"/>
      <c r="D73" s="4"/>
      <c r="E73" s="4"/>
    </row>
    <row r="74" spans="1:6">
      <c r="A74" s="7"/>
    </row>
    <row r="75" spans="1:6">
      <c r="A75" s="7"/>
    </row>
    <row r="76" spans="1:6">
      <c r="A76" s="7"/>
    </row>
    <row r="77" spans="1:6">
      <c r="A77" s="7"/>
    </row>
    <row r="78" spans="1:6">
      <c r="A78" s="205"/>
      <c r="B78" s="155" t="str">
        <f>D3</f>
        <v>2 кв 2008</v>
      </c>
      <c r="C78" s="155" t="str">
        <f>E3</f>
        <v>3 кв</v>
      </c>
      <c r="D78" s="155" t="str">
        <f>F3</f>
        <v>4 кв</v>
      </c>
      <c r="E78" s="155" t="str">
        <f>G3</f>
        <v>1 кв 2009</v>
      </c>
      <c r="F78" s="155" t="str">
        <f>H3</f>
        <v>2 кв ожид.</v>
      </c>
    </row>
    <row r="79" spans="1:6">
      <c r="A79" s="206" t="s">
        <v>123</v>
      </c>
      <c r="B79" s="18">
        <f>'РС-1'!D51</f>
        <v>8.8800000000000008</v>
      </c>
      <c r="C79" s="18">
        <f>'РС-1'!E51</f>
        <v>9.81</v>
      </c>
      <c r="D79" s="18">
        <f>'РС-1'!F51</f>
        <v>8.01</v>
      </c>
      <c r="E79" s="18">
        <f>'РС-1'!G51</f>
        <v>9.14</v>
      </c>
      <c r="F79" s="18">
        <f>'РС-1'!H51</f>
        <v>8.6199999999999992</v>
      </c>
    </row>
    <row r="80" spans="1:6">
      <c r="A80" s="206" t="s">
        <v>375</v>
      </c>
      <c r="B80" s="18">
        <f>'РС-1'!D53</f>
        <v>83.29</v>
      </c>
      <c r="C80" s="18">
        <f>'РС-1'!E53</f>
        <v>82.49</v>
      </c>
      <c r="D80" s="18">
        <f>'РС-1'!F53</f>
        <v>83.44</v>
      </c>
      <c r="E80" s="18">
        <f>'РС-1'!G53</f>
        <v>83.58</v>
      </c>
      <c r="F80" s="18">
        <f>'РС-1'!H53</f>
        <v>80.66</v>
      </c>
    </row>
    <row r="81" spans="1:10">
      <c r="A81" s="206" t="s">
        <v>124</v>
      </c>
      <c r="B81" s="18">
        <f>'РС-1'!D52</f>
        <v>2.61</v>
      </c>
      <c r="C81" s="18">
        <f>'РС-1'!E52</f>
        <v>2.41</v>
      </c>
      <c r="D81" s="18">
        <f>'РС-1'!F52</f>
        <v>3.11</v>
      </c>
      <c r="E81" s="18">
        <f>'РС-1'!G52</f>
        <v>3.2</v>
      </c>
      <c r="F81" s="18">
        <f>'РС-1'!H52</f>
        <v>2.15</v>
      </c>
    </row>
    <row r="82" spans="1:10">
      <c r="A82" s="206" t="s">
        <v>171</v>
      </c>
      <c r="B82" s="18">
        <f>'РС-1'!D50</f>
        <v>5.16</v>
      </c>
      <c r="C82" s="18">
        <f>'РС-1'!E50</f>
        <v>4.99</v>
      </c>
      <c r="D82" s="18">
        <f>'РС-1'!F50</f>
        <v>4.96</v>
      </c>
      <c r="E82" s="18">
        <f>'РС-1'!G50</f>
        <v>3.84</v>
      </c>
      <c r="F82" s="18">
        <f>'РС-1'!H50</f>
        <v>2.85</v>
      </c>
    </row>
    <row r="83" spans="1:10">
      <c r="A83" s="206" t="str">
        <f>'РС-1'!B54</f>
        <v>не знаю</v>
      </c>
      <c r="B83" s="18">
        <f>'РС-1'!D54</f>
        <v>0.06</v>
      </c>
      <c r="C83" s="18">
        <f>'РС-1'!E54</f>
        <v>0.3</v>
      </c>
      <c r="D83" s="18">
        <f>'РС-1'!F54</f>
        <v>0.48</v>
      </c>
      <c r="E83" s="18">
        <f>'РС-1'!G54</f>
        <v>0.23</v>
      </c>
      <c r="F83" s="18">
        <f>'РС-1'!H54</f>
        <v>5.71</v>
      </c>
    </row>
    <row r="84" spans="1:10">
      <c r="A84" s="288" t="s">
        <v>374</v>
      </c>
      <c r="B84" s="316">
        <f>B82+(B80+B79+B83)/2</f>
        <v>51.275000000000006</v>
      </c>
      <c r="C84" s="316">
        <f>C82+(C80+C79+C83)/2</f>
        <v>51.29</v>
      </c>
      <c r="D84" s="316">
        <f>D82+(D80+D79+D83)/2</f>
        <v>50.925000000000004</v>
      </c>
      <c r="E84" s="316">
        <f>E82+(E80+E79+E83)/2</f>
        <v>50.314999999999998</v>
      </c>
      <c r="F84" s="316">
        <f>F82+(F80+F79+F83)/2</f>
        <v>50.344999999999999</v>
      </c>
    </row>
    <row r="86" spans="1:10">
      <c r="A86" s="114" t="str">
        <f>кестелер!A85</f>
        <v xml:space="preserve">   2.1. Кәсіпорындардың банк несиелеріне қажеттілігін қанағаттандыру деңгейі</v>
      </c>
      <c r="B86" s="224"/>
      <c r="C86" s="224"/>
      <c r="D86" s="224"/>
      <c r="E86" s="224"/>
      <c r="F86" s="224"/>
      <c r="G86" s="224"/>
    </row>
    <row r="87" spans="1:10">
      <c r="A87" s="1325" t="s">
        <v>715</v>
      </c>
      <c r="B87" s="1326"/>
      <c r="C87" s="1326"/>
      <c r="D87" s="1326"/>
      <c r="E87" s="1326"/>
      <c r="F87" s="1326"/>
      <c r="G87" s="1326"/>
      <c r="H87" s="1326"/>
      <c r="I87" s="1326"/>
      <c r="J87" s="1326"/>
    </row>
    <row r="88" spans="1:10">
      <c r="A88" s="1325"/>
      <c r="B88" s="1326"/>
      <c r="C88" s="1326"/>
      <c r="D88" s="1326"/>
      <c r="E88" s="1326"/>
      <c r="F88" s="1326"/>
      <c r="G88" s="1326"/>
      <c r="H88" s="1326"/>
      <c r="I88" s="1326"/>
      <c r="J88" s="1326"/>
    </row>
    <row r="89" spans="1:10">
      <c r="A89" s="163" t="s">
        <v>633</v>
      </c>
      <c r="B89" s="155" t="str">
        <f>D2</f>
        <v>2 кв 2008</v>
      </c>
      <c r="C89" s="155" t="str">
        <f>E2</f>
        <v>3 кв</v>
      </c>
      <c r="D89" s="155" t="str">
        <f>F2</f>
        <v>4 кв</v>
      </c>
      <c r="E89" s="155" t="str">
        <f>G2</f>
        <v>1 кв 2009</v>
      </c>
      <c r="F89" t="s">
        <v>584</v>
      </c>
    </row>
    <row r="90" spans="1:10">
      <c r="A90" s="164" t="s">
        <v>536</v>
      </c>
      <c r="B90" s="172">
        <f>кредит!H39</f>
        <v>1.4916096954630205</v>
      </c>
      <c r="C90" s="132">
        <f>кредит!I39</f>
        <v>1.3268998793727382</v>
      </c>
      <c r="D90" s="132">
        <f>кредит!J39</f>
        <v>1.4988009592326139</v>
      </c>
      <c r="E90" s="137">
        <f>кредит!K39</f>
        <v>1.1072261072261071</v>
      </c>
      <c r="F90" s="456">
        <f t="shared" ref="F90:F104" si="1">E90-D90</f>
        <v>-0.39157485200650677</v>
      </c>
    </row>
    <row r="91" spans="1:10">
      <c r="A91" s="165" t="s">
        <v>592</v>
      </c>
      <c r="B91" s="173">
        <f>кредит!H43</f>
        <v>1.1808576755748912</v>
      </c>
      <c r="C91" s="133">
        <f>кредит!I43</f>
        <v>1.0856453558504222</v>
      </c>
      <c r="D91" s="133">
        <f>кредит!J43</f>
        <v>1.3189448441247003</v>
      </c>
      <c r="E91" s="138">
        <f>кредит!K43</f>
        <v>0.75757575757575757</v>
      </c>
      <c r="F91" s="456">
        <f t="shared" si="1"/>
        <v>-0.56136908654894269</v>
      </c>
    </row>
    <row r="92" spans="1:10">
      <c r="A92" s="165" t="s">
        <v>529</v>
      </c>
      <c r="B92" s="173">
        <f>кредит!H47</f>
        <v>8.6389061528899944</v>
      </c>
      <c r="C92" s="133">
        <f>кредит!I47</f>
        <v>8.5645355850422202</v>
      </c>
      <c r="D92" s="133">
        <f>кредит!J47</f>
        <v>8.0935251798561154</v>
      </c>
      <c r="E92" s="138">
        <f>кредит!K47</f>
        <v>6.701631701631702</v>
      </c>
      <c r="F92" s="456">
        <f t="shared" si="1"/>
        <v>-1.3918934782244134</v>
      </c>
    </row>
    <row r="93" spans="1:10">
      <c r="A93" s="165" t="s">
        <v>146</v>
      </c>
      <c r="B93" s="173">
        <f>кредит!H51</f>
        <v>1.1808576755748912</v>
      </c>
      <c r="C93" s="133">
        <f>кредит!I51</f>
        <v>1.6887816646562124</v>
      </c>
      <c r="D93" s="133">
        <f>кредит!J51</f>
        <v>1.5587529976019185</v>
      </c>
      <c r="E93" s="138">
        <f>кредит!K51</f>
        <v>1.1072261072261071</v>
      </c>
      <c r="F93" s="457">
        <f t="shared" si="1"/>
        <v>-0.4515268903758114</v>
      </c>
    </row>
    <row r="94" spans="1:10">
      <c r="A94" s="166" t="s">
        <v>541</v>
      </c>
      <c r="B94" s="174">
        <f>кредит!H55</f>
        <v>4.1019266625233062</v>
      </c>
      <c r="C94" s="134">
        <f>кредит!I55</f>
        <v>4.704463208685163</v>
      </c>
      <c r="D94" s="134">
        <f>кредит!J55</f>
        <v>4.7961630695443649</v>
      </c>
      <c r="E94" s="194">
        <f>кредит!K55</f>
        <v>3.8461538461538463</v>
      </c>
      <c r="F94" s="457">
        <f t="shared" si="1"/>
        <v>-0.95000922339051863</v>
      </c>
    </row>
    <row r="95" spans="1:10">
      <c r="A95" s="166" t="s">
        <v>634</v>
      </c>
      <c r="B95" s="174">
        <f>кредит!H59</f>
        <v>6.2771908017402112</v>
      </c>
      <c r="C95" s="134">
        <f>кредит!I59</f>
        <v>6.0313630880579012</v>
      </c>
      <c r="D95" s="134">
        <f>кредит!J59</f>
        <v>6.4148681055155876</v>
      </c>
      <c r="E95" s="194">
        <f>кредит!K59</f>
        <v>5.0116550116550114</v>
      </c>
      <c r="F95" s="456">
        <f t="shared" si="1"/>
        <v>-1.4032130938605762</v>
      </c>
    </row>
    <row r="96" spans="1:10">
      <c r="A96" s="164" t="s">
        <v>543</v>
      </c>
      <c r="B96" s="172">
        <f>кредит!H63</f>
        <v>0.24860161591050342</v>
      </c>
      <c r="C96" s="132">
        <f>кредит!I63</f>
        <v>0.42219541616405309</v>
      </c>
      <c r="D96" s="132">
        <f>кредит!J63</f>
        <v>0.35971223021582732</v>
      </c>
      <c r="E96" s="137">
        <f>кредит!K63</f>
        <v>0.40792540792540793</v>
      </c>
      <c r="F96" s="456">
        <f t="shared" si="1"/>
        <v>4.8213177709580612E-2</v>
      </c>
    </row>
    <row r="97" spans="1:23">
      <c r="A97" s="164" t="s">
        <v>544</v>
      </c>
      <c r="B97" s="172">
        <f>кредит!H67</f>
        <v>1.1808576755748912</v>
      </c>
      <c r="C97" s="132">
        <f>кредит!I67</f>
        <v>1.5078407720144753</v>
      </c>
      <c r="D97" s="132">
        <f>кредит!J67</f>
        <v>1.4988009592326139</v>
      </c>
      <c r="E97" s="137">
        <f>кредит!K67</f>
        <v>0.99067599067599066</v>
      </c>
      <c r="F97" s="456">
        <f t="shared" si="1"/>
        <v>-0.50812496855662326</v>
      </c>
    </row>
    <row r="98" spans="1:23">
      <c r="A98" s="164" t="s">
        <v>545</v>
      </c>
      <c r="B98" s="172">
        <f>кредит!H71</f>
        <v>1.0565568676196395</v>
      </c>
      <c r="C98" s="132">
        <f>кредит!I71</f>
        <v>1.0856453558504222</v>
      </c>
      <c r="D98" s="132">
        <f>кредит!J71</f>
        <v>1.2589928057553956</v>
      </c>
      <c r="E98" s="137">
        <f>кредит!K71</f>
        <v>0.69930069930069927</v>
      </c>
      <c r="F98" s="456">
        <f t="shared" si="1"/>
        <v>-0.55969210645469636</v>
      </c>
    </row>
    <row r="99" spans="1:23">
      <c r="A99" s="164" t="s">
        <v>528</v>
      </c>
      <c r="B99" s="175">
        <f>кредит!H75+кредит!H79</f>
        <v>0</v>
      </c>
      <c r="C99" s="135">
        <f>кредит!I75+кредит!I79</f>
        <v>6.0313630880579013E-2</v>
      </c>
      <c r="D99" s="135">
        <f>кредит!J75+кредит!J79</f>
        <v>5.9952038369304558E-2</v>
      </c>
      <c r="E99" s="195">
        <f>кредит!K75+кредит!K79</f>
        <v>0.11655011655011654</v>
      </c>
      <c r="F99" s="456">
        <f t="shared" si="1"/>
        <v>5.6598078180811986E-2</v>
      </c>
    </row>
    <row r="100" spans="1:23">
      <c r="A100" s="167" t="s">
        <v>630</v>
      </c>
      <c r="B100" s="176">
        <f>SUM(B90:B99)</f>
        <v>25.357364822871347</v>
      </c>
      <c r="C100" s="136">
        <f>SUM(C90:C99)</f>
        <v>26.477683956574186</v>
      </c>
      <c r="D100" s="136">
        <f>SUM(D90:D99)</f>
        <v>26.858513189448438</v>
      </c>
      <c r="E100" s="196">
        <f>SUM(E90:E99)</f>
        <v>20.745920745920749</v>
      </c>
      <c r="F100" s="456">
        <f t="shared" si="1"/>
        <v>-6.1125924435276886</v>
      </c>
      <c r="G100" s="136"/>
    </row>
    <row r="101" spans="1:23">
      <c r="A101" s="168" t="s">
        <v>68</v>
      </c>
      <c r="B101" s="173">
        <f>SUM(B91:B93)</f>
        <v>11.000621504039778</v>
      </c>
      <c r="C101" s="133">
        <f>SUM(C91:C93)</f>
        <v>11.338962605548854</v>
      </c>
      <c r="D101" s="133">
        <f>SUM(D91:D93)</f>
        <v>10.971223021582734</v>
      </c>
      <c r="E101" s="138">
        <f>SUM(E91:E93)</f>
        <v>8.5664335664335667</v>
      </c>
      <c r="F101" s="456">
        <f t="shared" si="1"/>
        <v>-2.4047894551491673</v>
      </c>
    </row>
    <row r="102" spans="1:23">
      <c r="A102" s="169" t="s">
        <v>528</v>
      </c>
      <c r="B102" s="172">
        <f>SUM(B90,B96:B99)</f>
        <v>3.9776258545680543</v>
      </c>
      <c r="C102" s="132">
        <f>SUM(C90,C96:C99)</f>
        <v>4.4028950542822676</v>
      </c>
      <c r="D102" s="132">
        <f>SUM(D90,D96:D99)</f>
        <v>4.6762589928057547</v>
      </c>
      <c r="E102" s="137">
        <f>SUM(E90,E96:E99)</f>
        <v>3.3216783216783212</v>
      </c>
      <c r="F102" s="456">
        <f t="shared" si="1"/>
        <v>-1.3545806711274335</v>
      </c>
    </row>
    <row r="103" spans="1:23">
      <c r="A103" s="170" t="s">
        <v>631</v>
      </c>
      <c r="B103" s="177">
        <f>'РС-1'!D250</f>
        <v>6.77</v>
      </c>
      <c r="C103" s="139">
        <f>'РС-1'!E250</f>
        <v>5.05</v>
      </c>
      <c r="D103" s="139">
        <f>'РС-1'!F250</f>
        <v>5.32</v>
      </c>
      <c r="E103" s="192">
        <f>'РС-1'!G250</f>
        <v>7.86</v>
      </c>
      <c r="F103" s="456">
        <f t="shared" si="1"/>
        <v>2.54</v>
      </c>
    </row>
    <row r="104" spans="1:23" ht="13.8" thickBot="1">
      <c r="A104" s="171" t="s">
        <v>632</v>
      </c>
      <c r="B104" s="178">
        <f>'РС-1'!D251</f>
        <v>67.83</v>
      </c>
      <c r="C104" s="156">
        <f>'РС-1'!E251</f>
        <v>68.290000000000006</v>
      </c>
      <c r="D104" s="156">
        <f>'РС-1'!F251</f>
        <v>67.599999999999994</v>
      </c>
      <c r="E104" s="193">
        <f>'РС-1'!G251</f>
        <v>71.349999999999994</v>
      </c>
      <c r="F104" s="456">
        <f t="shared" si="1"/>
        <v>3.75</v>
      </c>
      <c r="G104" s="7"/>
      <c r="H104" s="7"/>
      <c r="I104" s="7"/>
      <c r="J104" s="7"/>
    </row>
    <row r="106" spans="1:23">
      <c r="A106" s="114" t="str">
        <f>кестелер!A96</f>
        <v xml:space="preserve">   2.2. Несиелеу шарттары: </v>
      </c>
      <c r="B106" s="114"/>
      <c r="C106" s="114"/>
      <c r="D106" s="114"/>
      <c r="E106" s="114"/>
      <c r="K106" s="7"/>
      <c r="L106" s="7"/>
      <c r="M106" s="7"/>
      <c r="N106" s="7"/>
      <c r="O106" s="7"/>
      <c r="P106" s="7"/>
      <c r="Q106" s="7"/>
      <c r="R106" s="7"/>
      <c r="S106" s="7"/>
      <c r="T106" s="7"/>
      <c r="U106" s="7"/>
      <c r="V106" s="7"/>
      <c r="W106" s="7"/>
    </row>
    <row r="107" spans="1:23">
      <c r="B107" s="223"/>
      <c r="C107" s="223"/>
    </row>
    <row r="108" spans="1:23">
      <c r="B108" s="223"/>
      <c r="C108" s="223"/>
    </row>
    <row r="109" spans="1:23">
      <c r="A109" s="225" t="s">
        <v>172</v>
      </c>
      <c r="B109" s="155" t="str">
        <f>D2</f>
        <v>2 кв 2008</v>
      </c>
      <c r="C109" s="155" t="str">
        <f>E2</f>
        <v>3 кв</v>
      </c>
      <c r="D109" s="155" t="str">
        <f>F2</f>
        <v>4 кв</v>
      </c>
      <c r="E109" s="155" t="str">
        <f>G2</f>
        <v>1 кв 2009</v>
      </c>
    </row>
    <row r="110" spans="1:23">
      <c r="A110" s="9" t="s">
        <v>128</v>
      </c>
      <c r="B110" s="18">
        <f>'РС-1'!D127</f>
        <v>16.600000000000001</v>
      </c>
      <c r="C110" s="18">
        <f>'РС-1'!E127</f>
        <v>16.93</v>
      </c>
      <c r="D110" s="18">
        <f>'РС-1'!F127</f>
        <v>16.95</v>
      </c>
      <c r="E110" s="18">
        <f>'РС-1'!G127</f>
        <v>18.13</v>
      </c>
    </row>
    <row r="111" spans="1:23">
      <c r="A111" s="9" t="s">
        <v>129</v>
      </c>
      <c r="B111" s="18">
        <f>'РС-1'!E203</f>
        <v>29.81</v>
      </c>
      <c r="C111" s="18">
        <f>'РС-1'!F203</f>
        <v>29.31</v>
      </c>
      <c r="D111" s="18">
        <f>'РС-1'!G203</f>
        <v>29.37</v>
      </c>
      <c r="E111" s="18">
        <f>'РС-1'!H203</f>
        <v>28.95</v>
      </c>
    </row>
    <row r="112" spans="1:23">
      <c r="A112" s="9" t="s">
        <v>130</v>
      </c>
      <c r="B112" s="18">
        <f>'РС-1'!E184</f>
        <v>11.65</v>
      </c>
      <c r="C112" s="18">
        <f>'РС-1'!F184</f>
        <v>11.71</v>
      </c>
      <c r="D112" s="18">
        <f>'РС-1'!G184</f>
        <v>11.41</v>
      </c>
      <c r="E112" s="18">
        <f>'РС-1'!H184</f>
        <v>11.09</v>
      </c>
    </row>
    <row r="113" spans="1:11">
      <c r="A113" s="9" t="s">
        <v>131</v>
      </c>
      <c r="B113" s="18">
        <f>'РС-1'!D108</f>
        <v>16.48</v>
      </c>
      <c r="C113" s="18">
        <f>'РС-1'!E108</f>
        <v>16.3</v>
      </c>
      <c r="D113" s="18">
        <f>'РС-1'!F108</f>
        <v>16.04</v>
      </c>
      <c r="E113" s="18">
        <f>'РС-1'!G108</f>
        <v>15.86</v>
      </c>
    </row>
    <row r="116" spans="1:11">
      <c r="A116" s="33" t="s">
        <v>173</v>
      </c>
      <c r="B116" s="155" t="str">
        <f>D2</f>
        <v>2 кв 2008</v>
      </c>
      <c r="C116" s="155" t="str">
        <f>E2</f>
        <v>3 кв</v>
      </c>
      <c r="D116" s="155" t="str">
        <f>F2</f>
        <v>4 кв</v>
      </c>
      <c r="E116" s="155" t="str">
        <f>G2</f>
        <v>1 кв 2009</v>
      </c>
    </row>
    <row r="117" spans="1:11" ht="16.2">
      <c r="A117" s="266" t="s">
        <v>128</v>
      </c>
      <c r="B117" s="18">
        <f>'РС-1'!D165</f>
        <v>29.45</v>
      </c>
      <c r="C117" s="18">
        <f>'РС-1'!E165</f>
        <v>29.6</v>
      </c>
      <c r="D117" s="18">
        <f>'РС-1'!F165</f>
        <v>24.51</v>
      </c>
      <c r="E117" s="18">
        <f>'РС-1'!G165</f>
        <v>20.43</v>
      </c>
      <c r="G117" s="365" t="s">
        <v>89</v>
      </c>
      <c r="I117" s="7"/>
      <c r="J117" s="7"/>
      <c r="K117" s="129"/>
    </row>
    <row r="118" spans="1:11" ht="25.8">
      <c r="A118" s="266" t="s">
        <v>129</v>
      </c>
      <c r="B118" s="18">
        <f>'РС-1'!E241</f>
        <v>35.71</v>
      </c>
      <c r="C118" s="18">
        <f>'РС-1'!F241</f>
        <v>37.35</v>
      </c>
      <c r="D118" s="18">
        <f>'РС-1'!G241</f>
        <v>35.119999999999997</v>
      </c>
      <c r="E118" s="18">
        <f>'РС-1'!H241</f>
        <v>33.909999999999997</v>
      </c>
      <c r="G118" s="362"/>
      <c r="I118" s="363" t="s">
        <v>88</v>
      </c>
      <c r="J118" s="364"/>
      <c r="K118" s="364"/>
    </row>
    <row r="119" spans="1:11">
      <c r="A119" s="266" t="s">
        <v>130</v>
      </c>
      <c r="B119" s="18">
        <f>'РС-1'!E222</f>
        <v>9.9</v>
      </c>
      <c r="C119" s="18">
        <f>'РС-1'!F222</f>
        <v>9.66</v>
      </c>
      <c r="D119" s="18">
        <f>'РС-1'!G222</f>
        <v>9.5399999999999991</v>
      </c>
      <c r="E119" s="18">
        <f>'РС-1'!H222</f>
        <v>9.44</v>
      </c>
    </row>
    <row r="120" spans="1:11">
      <c r="A120" s="9" t="s">
        <v>131</v>
      </c>
      <c r="B120" s="18">
        <f>'РС-1'!D146</f>
        <v>13.95</v>
      </c>
      <c r="C120" s="18">
        <f>'РС-1'!E146</f>
        <v>13.67</v>
      </c>
      <c r="D120" s="18">
        <f>'РС-1'!F146</f>
        <v>14.24</v>
      </c>
      <c r="E120" s="18">
        <f>'РС-1'!G146</f>
        <v>14.73</v>
      </c>
      <c r="J120" s="7"/>
    </row>
    <row r="121" spans="1:11">
      <c r="A121" s="322"/>
      <c r="B121" s="20"/>
      <c r="C121" s="20"/>
      <c r="D121" s="20"/>
      <c r="E121" s="20"/>
      <c r="J121" s="7"/>
    </row>
    <row r="122" spans="1:11">
      <c r="A122" s="128"/>
      <c r="B122" s="160"/>
      <c r="C122" s="160"/>
      <c r="D122" s="160"/>
      <c r="E122" s="160"/>
      <c r="F122" s="160"/>
    </row>
    <row r="123" spans="1:11">
      <c r="A123" s="128"/>
      <c r="B123" s="160"/>
      <c r="C123" s="160"/>
      <c r="D123" s="160"/>
      <c r="E123" s="160"/>
      <c r="F123" s="160"/>
    </row>
    <row r="124" spans="1:11">
      <c r="A124" s="128"/>
      <c r="B124" s="160"/>
      <c r="C124" s="160"/>
      <c r="D124" s="160"/>
      <c r="E124" s="160"/>
      <c r="F124" s="160"/>
    </row>
    <row r="125" spans="1:11">
      <c r="A125" s="114" t="str">
        <f>кестелер!A133</f>
        <v xml:space="preserve">   2.3. Кәсіпорындардың банк несиелері бойынша берешегі </v>
      </c>
      <c r="B125" s="114"/>
      <c r="C125" s="114"/>
      <c r="D125" s="114"/>
      <c r="E125" s="114"/>
      <c r="F125" s="7"/>
    </row>
    <row r="126" spans="1:11">
      <c r="A126" s="374" t="s">
        <v>92</v>
      </c>
      <c r="B126" s="155" t="str">
        <f>B89</f>
        <v>2 кв 2008</v>
      </c>
      <c r="C126" s="155" t="str">
        <f>C89</f>
        <v>3 кв</v>
      </c>
      <c r="D126" s="155" t="str">
        <f>D89</f>
        <v>4 кв</v>
      </c>
      <c r="E126" s="155" t="str">
        <f>E89</f>
        <v>1 кв 2009</v>
      </c>
    </row>
    <row r="127" spans="1:11">
      <c r="A127" s="375" t="s">
        <v>536</v>
      </c>
      <c r="B127" s="172">
        <f>'Задолж-сть'!H38</f>
        <v>3.2704402515723272</v>
      </c>
      <c r="C127" s="172">
        <f>'Задолж-сть'!I38</f>
        <v>3.0778894472361809</v>
      </c>
      <c r="D127" s="172">
        <f>'Задолж-сть'!J38</f>
        <v>2.6625386996904026</v>
      </c>
      <c r="E127" s="172">
        <f>'Задолж-сть'!K38</f>
        <v>2.8245192307692308</v>
      </c>
    </row>
    <row r="128" spans="1:11">
      <c r="A128" s="376" t="s">
        <v>592</v>
      </c>
      <c r="B128" s="173">
        <f>'Задолж-сть'!H41</f>
        <v>2.5786163522012577</v>
      </c>
      <c r="C128" s="173">
        <f>'Задолж-сть'!I41</f>
        <v>2.6381909547738696</v>
      </c>
      <c r="D128" s="173">
        <f>'Задолж-сть'!J41</f>
        <v>2.6006191950464395</v>
      </c>
      <c r="E128" s="173">
        <f>'Задолж-сть'!K41</f>
        <v>2.6442307692307692</v>
      </c>
    </row>
    <row r="129" spans="1:23">
      <c r="A129" s="376" t="s">
        <v>529</v>
      </c>
      <c r="B129" s="173">
        <f>'Задолж-сть'!H44</f>
        <v>15.849056603773585</v>
      </c>
      <c r="C129" s="173">
        <f>'Задолж-сть'!I44</f>
        <v>15.891959798994975</v>
      </c>
      <c r="D129" s="173">
        <f>'Задолж-сть'!J44</f>
        <v>15.479876160990711</v>
      </c>
      <c r="E129" s="173">
        <f>'Задолж-сть'!K44</f>
        <v>15.504807692307692</v>
      </c>
      <c r="F129" s="160"/>
    </row>
    <row r="130" spans="1:23">
      <c r="A130" s="376" t="s">
        <v>146</v>
      </c>
      <c r="B130" s="173">
        <f>'Задолж-сть'!H47</f>
        <v>2.0125786163522013</v>
      </c>
      <c r="C130" s="173">
        <f>'Задолж-сть'!I47</f>
        <v>2.0100502512562812</v>
      </c>
      <c r="D130" s="173">
        <f>'Задолж-сть'!J47</f>
        <v>2.2291021671826625</v>
      </c>
      <c r="E130" s="173">
        <f>'Задолж-сть'!K47</f>
        <v>1.8629807692307692</v>
      </c>
    </row>
    <row r="131" spans="1:23">
      <c r="A131" s="377" t="s">
        <v>541</v>
      </c>
      <c r="B131" s="174">
        <f>'Задолж-сть'!H50</f>
        <v>7.9874213836477983</v>
      </c>
      <c r="C131" s="174">
        <f>'Задолж-сть'!I50</f>
        <v>8.291457286432161</v>
      </c>
      <c r="D131" s="174">
        <f>'Задолж-сть'!J50</f>
        <v>8.6068111455108358</v>
      </c>
      <c r="E131" s="174">
        <f>'Задолж-сть'!K50</f>
        <v>8.2331730769230766</v>
      </c>
    </row>
    <row r="132" spans="1:23">
      <c r="A132" s="166" t="s">
        <v>634</v>
      </c>
      <c r="B132" s="174">
        <f>'Задолж-сть'!H53</f>
        <v>8.4905660377358494</v>
      </c>
      <c r="C132" s="174">
        <f>'Задолж-сть'!I53</f>
        <v>8.9195979899497484</v>
      </c>
      <c r="D132" s="174">
        <f>'Задолж-сть'!J53</f>
        <v>8.9783281733746136</v>
      </c>
      <c r="E132" s="174">
        <f>'Задолж-сть'!K53</f>
        <v>8.6538461538461533</v>
      </c>
      <c r="F132" s="160"/>
    </row>
    <row r="133" spans="1:23">
      <c r="A133" s="164" t="s">
        <v>543</v>
      </c>
      <c r="B133" s="172">
        <f>'Задолж-сть'!H56</f>
        <v>0.69182389937106914</v>
      </c>
      <c r="C133" s="172">
        <f>'Задолж-сть'!I56</f>
        <v>0.75376884422110557</v>
      </c>
      <c r="D133" s="172">
        <f>'Задолж-сть'!J56</f>
        <v>0.61919504643962853</v>
      </c>
      <c r="E133" s="172">
        <f>'Задолж-сть'!K56</f>
        <v>0.72115384615384615</v>
      </c>
    </row>
    <row r="134" spans="1:23">
      <c r="A134" s="164" t="s">
        <v>544</v>
      </c>
      <c r="B134" s="172">
        <f>'Задолж-сть'!H59</f>
        <v>4.0251572327044025</v>
      </c>
      <c r="C134" s="172">
        <f>'Задолж-сть'!I59</f>
        <v>3.8944723618090453</v>
      </c>
      <c r="D134" s="172">
        <f>'Задолж-сть'!J59</f>
        <v>4.0247678018575854</v>
      </c>
      <c r="E134" s="172">
        <f>'Задолж-сть'!K59</f>
        <v>3.90625</v>
      </c>
    </row>
    <row r="135" spans="1:23">
      <c r="A135" s="164" t="s">
        <v>545</v>
      </c>
      <c r="B135" s="172">
        <f>'Задолж-сть'!H62</f>
        <v>2.5786163522012577</v>
      </c>
      <c r="C135" s="172">
        <f>'Задолж-сть'!I62</f>
        <v>2.5753768844221105</v>
      </c>
      <c r="D135" s="172">
        <f>'Задолж-сть'!J62</f>
        <v>2.7244582043343653</v>
      </c>
      <c r="E135" s="172">
        <f>'Задолж-сть'!K62</f>
        <v>2.34375</v>
      </c>
      <c r="H135" s="7"/>
      <c r="I135" s="7"/>
      <c r="J135" s="7"/>
      <c r="K135" s="7"/>
      <c r="L135" s="7"/>
      <c r="M135" s="7"/>
      <c r="N135" s="7"/>
    </row>
    <row r="136" spans="1:23">
      <c r="A136" s="164" t="s">
        <v>528</v>
      </c>
      <c r="B136" s="175">
        <f>'Задолж-сть'!H65+'Задолж-сть'!H68</f>
        <v>0</v>
      </c>
      <c r="C136" s="175">
        <f>'Задолж-сть'!I65+'Задолж-сть'!I68</f>
        <v>6.2814070351758788E-2</v>
      </c>
      <c r="D136" s="175">
        <f>'Задолж-сть'!J65+'Задолж-сть'!J68</f>
        <v>0.18575851393188855</v>
      </c>
      <c r="E136" s="175">
        <f>'Задолж-сть'!K65+'Задолж-сть'!K68</f>
        <v>0.18028846153846154</v>
      </c>
      <c r="F136" s="7"/>
      <c r="G136" s="7"/>
      <c r="H136" s="7"/>
      <c r="I136" s="7"/>
      <c r="J136" s="7"/>
      <c r="K136" s="7"/>
      <c r="L136" s="7"/>
      <c r="M136" s="7"/>
      <c r="N136" s="7"/>
    </row>
    <row r="137" spans="1:23">
      <c r="A137" s="167" t="s">
        <v>93</v>
      </c>
      <c r="B137" s="176">
        <f>SUM(B127:B136)</f>
        <v>47.484276729559745</v>
      </c>
      <c r="C137" s="136">
        <f>SUM(C127:C136)</f>
        <v>48.115577889447238</v>
      </c>
      <c r="D137" s="136">
        <f>SUM(D127:D136)</f>
        <v>48.111455108359138</v>
      </c>
      <c r="E137" s="196">
        <f>SUM(E127:E136)</f>
        <v>46.875</v>
      </c>
      <c r="G137" s="7"/>
      <c r="H137" s="7"/>
      <c r="I137" s="7"/>
      <c r="J137" s="7"/>
      <c r="K137" s="7"/>
      <c r="L137" s="7"/>
      <c r="M137" s="7"/>
      <c r="N137" s="7"/>
    </row>
    <row r="138" spans="1:23">
      <c r="A138" s="168" t="s">
        <v>68</v>
      </c>
      <c r="B138" s="173">
        <f>SUM(B128:B130)</f>
        <v>20.440251572327043</v>
      </c>
      <c r="C138" s="133">
        <f>SUM(C128:C130)</f>
        <v>20.540201005025125</v>
      </c>
      <c r="D138" s="133">
        <f>SUM(D128:D130)</f>
        <v>20.309597523219814</v>
      </c>
      <c r="E138" s="138">
        <f>SUM(E128:E130)</f>
        <v>20.01201923076923</v>
      </c>
      <c r="G138" s="7"/>
      <c r="H138" s="7"/>
      <c r="I138" s="7"/>
      <c r="J138" s="7"/>
      <c r="K138" s="7"/>
      <c r="L138" s="7"/>
      <c r="M138" s="7"/>
      <c r="N138" s="7"/>
    </row>
    <row r="139" spans="1:23">
      <c r="A139" s="169" t="s">
        <v>528</v>
      </c>
      <c r="B139" s="172">
        <f>SUM(B127,B133:B136)</f>
        <v>10.566037735849058</v>
      </c>
      <c r="C139" s="132">
        <f>SUM(C127,C133:C136)</f>
        <v>10.364321608040202</v>
      </c>
      <c r="D139" s="132">
        <f>SUM(D127,D133:D136)</f>
        <v>10.216718266253871</v>
      </c>
      <c r="E139" s="137">
        <f>SUM(E127,E133:E136)</f>
        <v>9.9759615384615383</v>
      </c>
      <c r="G139" s="7"/>
      <c r="H139" s="7"/>
      <c r="I139" s="7"/>
      <c r="J139" s="7"/>
      <c r="K139" s="7"/>
      <c r="L139" s="7"/>
      <c r="M139" s="7"/>
      <c r="N139" s="7"/>
    </row>
    <row r="140" spans="1:23" ht="13.8" thickBot="1">
      <c r="A140" s="171" t="s">
        <v>90</v>
      </c>
      <c r="B140" s="178">
        <f>'Задолж-сть'!H36</f>
        <v>52.515723270440255</v>
      </c>
      <c r="C140" s="178">
        <f>'Задолж-сть'!I36</f>
        <v>51.884422110552762</v>
      </c>
      <c r="D140" s="178">
        <f>'Задолж-сть'!J36</f>
        <v>51.888544891640869</v>
      </c>
      <c r="E140" s="178">
        <f>'Задолж-сть'!K36</f>
        <v>53.125</v>
      </c>
      <c r="H140" s="7"/>
      <c r="I140" s="7"/>
      <c r="J140" s="7"/>
      <c r="K140" s="7"/>
      <c r="L140" s="7"/>
      <c r="M140" s="7"/>
      <c r="N140" s="7"/>
    </row>
    <row r="141" spans="1:23">
      <c r="A141" s="7"/>
      <c r="B141" s="7"/>
      <c r="C141" s="7"/>
      <c r="D141" s="7"/>
      <c r="E141" s="7"/>
      <c r="F141" s="7"/>
      <c r="G141" s="7"/>
      <c r="I141" s="7"/>
      <c r="J141" s="7"/>
      <c r="K141" s="7"/>
      <c r="L141" s="7"/>
      <c r="M141" s="7"/>
      <c r="N141" s="7"/>
    </row>
    <row r="142" spans="1:23">
      <c r="A142" s="205"/>
      <c r="B142" s="155" t="str">
        <f>D2</f>
        <v>2 кв 2008</v>
      </c>
      <c r="C142" s="155" t="str">
        <f>E2</f>
        <v>3 кв</v>
      </c>
      <c r="D142" s="155" t="str">
        <f>F2</f>
        <v>4 кв</v>
      </c>
      <c r="E142" s="155" t="str">
        <f>G2</f>
        <v>1 кв 2009</v>
      </c>
      <c r="F142" s="7"/>
      <c r="L142" s="7"/>
      <c r="M142" s="7"/>
      <c r="N142" s="7"/>
      <c r="O142" s="7"/>
      <c r="P142" s="7"/>
      <c r="Q142" s="7"/>
      <c r="R142" s="7"/>
      <c r="S142" s="7"/>
      <c r="T142" s="7"/>
      <c r="U142" s="7"/>
      <c r="V142" s="7"/>
      <c r="W142" s="7"/>
    </row>
    <row r="143" spans="1:23">
      <c r="A143" s="208" t="s">
        <v>272</v>
      </c>
      <c r="B143" s="18">
        <f>'РС-1'!D83</f>
        <v>46.89</v>
      </c>
      <c r="C143" s="18">
        <f>'РС-1'!E83</f>
        <v>46.09</v>
      </c>
      <c r="D143" s="18">
        <f>'РС-1'!F83</f>
        <v>46.44</v>
      </c>
      <c r="E143" s="18">
        <f>'РС-1'!G83</f>
        <v>45.43</v>
      </c>
      <c r="F143" s="7"/>
      <c r="M143" s="7"/>
      <c r="N143" s="7"/>
      <c r="O143" s="7"/>
      <c r="P143" s="7"/>
      <c r="Q143" s="7"/>
      <c r="R143" s="7"/>
      <c r="S143" s="7"/>
      <c r="T143" s="7"/>
      <c r="U143" s="7"/>
      <c r="V143" s="7"/>
      <c r="W143" s="7"/>
    </row>
    <row r="144" spans="1:23">
      <c r="A144" s="153" t="s">
        <v>278</v>
      </c>
      <c r="B144" s="18">
        <f>'РС-1'!D84</f>
        <v>51.86</v>
      </c>
      <c r="C144" s="18">
        <f>'РС-1'!E84</f>
        <v>49.7</v>
      </c>
      <c r="D144" s="18">
        <f>'РС-1'!F84</f>
        <v>50.09</v>
      </c>
      <c r="E144" s="18">
        <f>'РС-1'!G84</f>
        <v>51.49</v>
      </c>
      <c r="F144" s="114"/>
      <c r="M144" s="7"/>
      <c r="N144" s="7"/>
      <c r="O144" s="7"/>
      <c r="P144" s="7"/>
      <c r="Q144" s="7"/>
      <c r="R144" s="7"/>
      <c r="S144" s="7"/>
      <c r="T144" s="7"/>
      <c r="U144" s="7"/>
      <c r="V144" s="7"/>
      <c r="W144" s="7"/>
    </row>
    <row r="145" spans="1:23">
      <c r="A145" s="153" t="s">
        <v>279</v>
      </c>
      <c r="B145" s="18">
        <f>100-(B143+B144)</f>
        <v>1.25</v>
      </c>
      <c r="C145" s="18">
        <f>100-(C143+C144)</f>
        <v>4.2099999999999937</v>
      </c>
      <c r="D145" s="18">
        <f>100-(D143+D144)</f>
        <v>3.4699999999999989</v>
      </c>
      <c r="E145" s="18">
        <f>100-(E143+E144)</f>
        <v>3.0799999999999983</v>
      </c>
      <c r="M145" s="7"/>
      <c r="N145" s="7"/>
      <c r="O145" s="7"/>
      <c r="P145" s="7"/>
      <c r="Q145" s="7"/>
      <c r="R145" s="7"/>
      <c r="S145" s="7"/>
      <c r="T145" s="7"/>
      <c r="U145" s="7"/>
      <c r="V145" s="7"/>
      <c r="W145" s="7"/>
    </row>
    <row r="146" spans="1:23">
      <c r="A146" s="153"/>
      <c r="B146" s="18"/>
      <c r="C146" s="18"/>
      <c r="D146" s="152"/>
      <c r="E146" s="152"/>
      <c r="G146" s="327"/>
      <c r="M146" s="7"/>
      <c r="N146" s="7"/>
      <c r="O146" s="7"/>
      <c r="P146" s="7"/>
      <c r="Q146" s="7"/>
      <c r="R146" s="7"/>
      <c r="S146" s="7"/>
      <c r="T146" s="7"/>
      <c r="U146" s="7"/>
      <c r="V146" s="7"/>
      <c r="W146" s="7"/>
    </row>
    <row r="147" spans="1:23">
      <c r="A147" s="206" t="s">
        <v>277</v>
      </c>
      <c r="B147" s="56">
        <f>SUM(B143:B145)</f>
        <v>100</v>
      </c>
      <c r="C147" s="56">
        <f>SUM(C143:C145)</f>
        <v>100</v>
      </c>
      <c r="D147" s="56">
        <f>SUM(D143:D145)</f>
        <v>100</v>
      </c>
      <c r="E147" s="56">
        <f>SUM(E143:E145)</f>
        <v>100</v>
      </c>
      <c r="G147" s="326"/>
      <c r="O147" s="7"/>
      <c r="P147" s="7"/>
      <c r="Q147" s="7"/>
      <c r="R147" s="7"/>
      <c r="S147" s="7"/>
      <c r="T147" s="7"/>
      <c r="U147" s="7"/>
      <c r="V147" s="7"/>
      <c r="W147" s="7"/>
    </row>
    <row r="148" spans="1:23">
      <c r="A148" s="7"/>
      <c r="B148" s="7"/>
      <c r="C148" s="7"/>
      <c r="D148" s="7"/>
      <c r="E148" s="7"/>
      <c r="G148" s="326"/>
      <c r="O148" s="7"/>
      <c r="P148" s="7"/>
      <c r="Q148" s="7"/>
      <c r="R148" s="7"/>
      <c r="S148" s="7"/>
      <c r="T148" s="7"/>
      <c r="U148" s="7"/>
      <c r="V148" s="7"/>
      <c r="W148" s="7"/>
    </row>
    <row r="149" spans="1:23">
      <c r="A149" s="7"/>
      <c r="B149" s="7"/>
      <c r="C149" s="7"/>
      <c r="D149" s="7"/>
      <c r="E149" s="7"/>
      <c r="G149" s="326"/>
      <c r="O149" s="7"/>
      <c r="P149" s="7"/>
      <c r="Q149" s="7"/>
      <c r="R149" s="7"/>
      <c r="S149" s="7"/>
      <c r="T149" s="7"/>
      <c r="U149" s="7"/>
      <c r="V149" s="7"/>
      <c r="W149" s="7"/>
    </row>
    <row r="150" spans="1:23">
      <c r="A150" s="7"/>
      <c r="G150" s="326"/>
      <c r="O150" s="7"/>
      <c r="P150" s="7"/>
      <c r="Q150" s="7"/>
      <c r="R150" s="7"/>
      <c r="S150" s="7"/>
      <c r="T150" s="7"/>
      <c r="U150" s="7"/>
      <c r="V150" s="7"/>
      <c r="W150" s="7"/>
    </row>
    <row r="151" spans="1:23" ht="30.6">
      <c r="A151" s="140" t="s">
        <v>119</v>
      </c>
      <c r="B151" s="155" t="str">
        <f>B78</f>
        <v>2 кв 2008</v>
      </c>
      <c r="C151" s="155" t="str">
        <f>C78</f>
        <v>3 кв</v>
      </c>
      <c r="D151" s="155" t="str">
        <f>D78</f>
        <v>4 кв</v>
      </c>
      <c r="E151" s="155" t="str">
        <f>E78</f>
        <v>1 кв 2009</v>
      </c>
      <c r="F151" s="155" t="str">
        <f>F78</f>
        <v>2 кв ожид.</v>
      </c>
      <c r="G151" s="329"/>
      <c r="O151" s="7"/>
      <c r="P151" s="7"/>
      <c r="Q151" s="7"/>
      <c r="R151" s="7"/>
      <c r="S151" s="7"/>
      <c r="T151" s="7"/>
      <c r="U151" s="7"/>
      <c r="V151" s="7"/>
      <c r="W151" s="7"/>
    </row>
    <row r="152" spans="1:23">
      <c r="A152" s="150" t="s">
        <v>120</v>
      </c>
      <c r="B152" s="335">
        <f>'РС-1'!D60</f>
        <v>30.98</v>
      </c>
      <c r="C152" s="335">
        <f>'РС-1'!E60</f>
        <v>29.88</v>
      </c>
      <c r="D152" s="335">
        <f>'РС-1'!F60</f>
        <v>32.25</v>
      </c>
      <c r="E152" s="335">
        <f>'РС-1'!G60</f>
        <v>29.53</v>
      </c>
      <c r="F152" s="335">
        <f>'РС-1'!H60</f>
        <v>30.98</v>
      </c>
      <c r="G152" s="329"/>
      <c r="O152" s="7"/>
      <c r="P152" s="7"/>
      <c r="Q152" s="7"/>
      <c r="R152" s="7"/>
      <c r="S152" s="7"/>
      <c r="T152" s="7"/>
      <c r="U152" s="7"/>
      <c r="V152" s="7"/>
      <c r="W152" s="7"/>
    </row>
    <row r="153" spans="1:23">
      <c r="A153" s="150" t="s">
        <v>121</v>
      </c>
      <c r="B153" s="335">
        <f>'РС-1'!D61</f>
        <v>60.6</v>
      </c>
      <c r="C153" s="335">
        <f>'РС-1'!E61</f>
        <v>62.24</v>
      </c>
      <c r="D153" s="335">
        <f>'РС-1'!F61</f>
        <v>58.72</v>
      </c>
      <c r="E153" s="335">
        <f>'РС-1'!G61</f>
        <v>60.67</v>
      </c>
      <c r="F153" s="335">
        <f>'РС-1'!H61</f>
        <v>59</v>
      </c>
      <c r="O153" s="7"/>
      <c r="P153" s="7"/>
      <c r="Q153" s="7"/>
      <c r="R153" s="7"/>
      <c r="S153" s="7"/>
      <c r="T153" s="7"/>
      <c r="U153" s="7"/>
      <c r="V153" s="7"/>
      <c r="W153" s="7"/>
    </row>
    <row r="154" spans="1:23">
      <c r="A154" s="150" t="s">
        <v>122</v>
      </c>
      <c r="B154" s="335">
        <f>'РС-1'!D62</f>
        <v>8.42</v>
      </c>
      <c r="C154" s="335">
        <f>'РС-1'!E62</f>
        <v>7.89</v>
      </c>
      <c r="D154" s="335">
        <f>'РС-1'!F62</f>
        <v>9.0299999999999994</v>
      </c>
      <c r="E154" s="335">
        <f>'РС-1'!G62</f>
        <v>9.8000000000000007</v>
      </c>
      <c r="F154" s="335">
        <f>'РС-1'!H62</f>
        <v>10.02</v>
      </c>
      <c r="O154" s="7"/>
      <c r="P154" s="7"/>
      <c r="Q154" s="7"/>
      <c r="R154" s="7"/>
      <c r="S154" s="7"/>
      <c r="T154" s="7"/>
      <c r="U154" s="7"/>
      <c r="V154" s="7"/>
      <c r="W154" s="7"/>
    </row>
    <row r="155" spans="1:23">
      <c r="A155" s="336" t="s">
        <v>109</v>
      </c>
      <c r="B155" s="337">
        <f>100-(B152+B153+B154)</f>
        <v>0</v>
      </c>
      <c r="C155" s="337"/>
      <c r="D155" s="337"/>
      <c r="E155" s="337"/>
      <c r="F155" s="337"/>
      <c r="O155" s="7"/>
      <c r="P155" s="7"/>
      <c r="Q155" s="7"/>
      <c r="R155" s="7"/>
      <c r="S155" s="7"/>
      <c r="T155" s="7"/>
      <c r="U155" s="7"/>
      <c r="V155" s="7"/>
      <c r="W155" s="7"/>
    </row>
    <row r="156" spans="1:23">
      <c r="O156" s="7"/>
      <c r="P156" s="7"/>
      <c r="Q156" s="7"/>
      <c r="R156" s="7"/>
      <c r="S156" s="7"/>
      <c r="T156" s="7"/>
      <c r="U156" s="7"/>
      <c r="V156" s="7"/>
      <c r="W156" s="7"/>
    </row>
    <row r="157" spans="1:23" ht="30.6">
      <c r="A157" s="209" t="s">
        <v>145</v>
      </c>
      <c r="B157" s="155" t="str">
        <f>D2</f>
        <v>2 кв 2008</v>
      </c>
      <c r="C157" s="155" t="str">
        <f>E2</f>
        <v>3 кв</v>
      </c>
      <c r="D157" s="155" t="str">
        <f>F2</f>
        <v>4 кв</v>
      </c>
      <c r="E157" s="155" t="str">
        <f>G2</f>
        <v>1 кв 2009</v>
      </c>
    </row>
    <row r="158" spans="1:23">
      <c r="A158" s="210" t="s">
        <v>109</v>
      </c>
      <c r="B158" s="151">
        <f>100-(B159+B160)</f>
        <v>0.18999999999999773</v>
      </c>
      <c r="C158" s="151">
        <f>100-(C159+C160)</f>
        <v>0.11999999999999034</v>
      </c>
      <c r="D158" s="151">
        <f>100-(D159+D160)</f>
        <v>0.59999999999999432</v>
      </c>
      <c r="E158" s="151">
        <f>100-(E159+E160)</f>
        <v>0.40000000000000568</v>
      </c>
    </row>
    <row r="159" spans="1:23">
      <c r="A159" s="206" t="s">
        <v>108</v>
      </c>
      <c r="B159" s="151">
        <f>'РС-1'!D76</f>
        <v>88.2</v>
      </c>
      <c r="C159" s="151">
        <f>'РС-1'!E76</f>
        <v>89.29</v>
      </c>
      <c r="D159" s="151">
        <f>'РС-1'!F76</f>
        <v>87.45</v>
      </c>
      <c r="E159" s="151">
        <f>'РС-1'!G76</f>
        <v>85.21</v>
      </c>
      <c r="F159">
        <f>(B159+C159+D159+E159)/4</f>
        <v>87.537499999999994</v>
      </c>
    </row>
    <row r="160" spans="1:23">
      <c r="A160" s="206" t="s">
        <v>122</v>
      </c>
      <c r="B160" s="151">
        <f>'РС-1'!D77</f>
        <v>11.61</v>
      </c>
      <c r="C160" s="151">
        <f>'РС-1'!E77</f>
        <v>10.59</v>
      </c>
      <c r="D160" s="151">
        <f>'РС-1'!F77</f>
        <v>11.95</v>
      </c>
      <c r="E160" s="151">
        <f>'РС-1'!G77</f>
        <v>14.39</v>
      </c>
    </row>
    <row r="161" spans="1:23">
      <c r="A161" t="s">
        <v>273</v>
      </c>
    </row>
    <row r="162" spans="1:23">
      <c r="A162" s="7"/>
    </row>
    <row r="164" spans="1:23" ht="40.799999999999997">
      <c r="A164" s="140" t="s">
        <v>117</v>
      </c>
      <c r="B164" s="155" t="str">
        <f>B151</f>
        <v>2 кв 2008</v>
      </c>
      <c r="C164" s="155" t="str">
        <f>C151</f>
        <v>3 кв</v>
      </c>
      <c r="D164" s="155" t="str">
        <f>D151</f>
        <v>4 кв</v>
      </c>
      <c r="E164" s="155" t="str">
        <f>E151</f>
        <v>1 кв 2009</v>
      </c>
      <c r="F164" s="155" t="str">
        <f>F151</f>
        <v>2 кв ожид.</v>
      </c>
      <c r="G164" s="327"/>
    </row>
    <row r="165" spans="1:23">
      <c r="A165" s="150" t="s">
        <v>120</v>
      </c>
      <c r="B165" s="335">
        <f>'РС-1'!D68</f>
        <v>25</v>
      </c>
      <c r="C165" s="335">
        <f>'РС-1'!E68</f>
        <v>24.29</v>
      </c>
      <c r="D165" s="335">
        <f>'РС-1'!F68</f>
        <v>26.05</v>
      </c>
      <c r="E165" s="335">
        <f>'РС-1'!G68</f>
        <v>22.89</v>
      </c>
      <c r="F165" s="335">
        <f>'РС-1'!H68</f>
        <v>23.47</v>
      </c>
      <c r="G165" s="333"/>
    </row>
    <row r="166" spans="1:23">
      <c r="A166" s="150" t="s">
        <v>121</v>
      </c>
      <c r="B166" s="335">
        <f>'РС-1'!D69</f>
        <v>62.02</v>
      </c>
      <c r="C166" s="335">
        <f>'РС-1'!E69</f>
        <v>63.42</v>
      </c>
      <c r="D166" s="335">
        <f>'РС-1'!F69</f>
        <v>61.37</v>
      </c>
      <c r="E166" s="335">
        <f>'РС-1'!G69</f>
        <v>63.72</v>
      </c>
      <c r="F166" s="335">
        <f>'РС-1'!H69</f>
        <v>60.28</v>
      </c>
      <c r="G166" s="333"/>
    </row>
    <row r="167" spans="1:23">
      <c r="A167" s="150" t="s">
        <v>122</v>
      </c>
      <c r="B167" s="335">
        <f>'РС-1'!D70</f>
        <v>12.79</v>
      </c>
      <c r="C167" s="335">
        <f>'РС-1'!E70</f>
        <v>12.24</v>
      </c>
      <c r="D167" s="335">
        <f>'РС-1'!F70</f>
        <v>12.27</v>
      </c>
      <c r="E167" s="335">
        <f>'РС-1'!G70</f>
        <v>12.91</v>
      </c>
      <c r="F167" s="335">
        <f>'РС-1'!H70</f>
        <v>15.78</v>
      </c>
      <c r="G167" s="333"/>
    </row>
    <row r="168" spans="1:23">
      <c r="A168" s="336" t="s">
        <v>109</v>
      </c>
      <c r="B168" s="337">
        <f>100-(B165+B166+B167)</f>
        <v>0.18999999999999773</v>
      </c>
      <c r="C168" s="337">
        <f>100-(C165+C166+C167)</f>
        <v>4.9999999999997158E-2</v>
      </c>
      <c r="D168" s="337">
        <f>100-(D165+D166+D167)</f>
        <v>0.31000000000000227</v>
      </c>
      <c r="E168" s="337">
        <f>100-(E165+E166+E167)</f>
        <v>0.48000000000000398</v>
      </c>
      <c r="F168" s="337">
        <f>100-(F165+F166+F167)</f>
        <v>0.46999999999999886</v>
      </c>
      <c r="G168" s="334"/>
    </row>
    <row r="169" spans="1:23">
      <c r="F169" s="10"/>
      <c r="G169" s="10"/>
    </row>
    <row r="170" spans="1:23">
      <c r="A170" s="7"/>
      <c r="B170" s="7"/>
      <c r="C170" s="7"/>
      <c r="D170" s="7"/>
      <c r="E170" s="7"/>
      <c r="F170" s="10"/>
      <c r="G170" s="10"/>
      <c r="H170" s="7"/>
      <c r="I170" s="7"/>
      <c r="J170" s="7"/>
      <c r="K170" s="7"/>
      <c r="L170" s="7"/>
      <c r="M170" s="7"/>
      <c r="N170" s="7"/>
      <c r="O170" s="7"/>
      <c r="P170" s="7"/>
      <c r="Q170" s="7"/>
      <c r="R170" s="7"/>
      <c r="S170" s="7"/>
      <c r="T170" s="7"/>
      <c r="U170" s="7"/>
      <c r="V170" s="7"/>
      <c r="W170" s="7"/>
    </row>
    <row r="171" spans="1:23">
      <c r="A171" s="328"/>
      <c r="B171" s="329"/>
      <c r="C171" s="329"/>
      <c r="D171" s="329"/>
      <c r="E171" s="329"/>
      <c r="F171" s="329"/>
      <c r="G171" s="329"/>
    </row>
    <row r="172" spans="1:23">
      <c r="A172" s="10"/>
      <c r="B172" s="10"/>
      <c r="C172" s="10"/>
      <c r="D172" s="10"/>
      <c r="E172" s="10"/>
      <c r="F172" s="10"/>
      <c r="G172" s="10"/>
    </row>
    <row r="173" spans="1:23">
      <c r="A173" s="7"/>
    </row>
    <row r="174" spans="1:23">
      <c r="A174" s="10"/>
      <c r="B174" s="10"/>
      <c r="C174" s="10"/>
      <c r="D174" s="10"/>
      <c r="E174" s="10"/>
      <c r="F174" s="10"/>
      <c r="G174" s="10"/>
    </row>
    <row r="175" spans="1:23">
      <c r="A175" s="115" t="s">
        <v>226</v>
      </c>
      <c r="B175" s="114"/>
      <c r="C175" s="114"/>
      <c r="D175" s="114"/>
    </row>
    <row r="176" spans="1:23">
      <c r="A176" s="205"/>
      <c r="B176" s="343" t="str">
        <f>D4</f>
        <v xml:space="preserve">2 кв </v>
      </c>
      <c r="C176" s="343" t="str">
        <f>E4</f>
        <v>3 кв</v>
      </c>
      <c r="D176" s="343" t="str">
        <f>F4</f>
        <v>4 кв</v>
      </c>
      <c r="E176" s="343" t="str">
        <f>G4</f>
        <v>1 кв 2009</v>
      </c>
      <c r="F176" s="343" t="str">
        <f>H4</f>
        <v>2 кв ожид.</v>
      </c>
    </row>
    <row r="177" spans="1:23">
      <c r="A177" s="206" t="s">
        <v>274</v>
      </c>
      <c r="B177" s="19">
        <f>'РС-2'!D8</f>
        <v>27.33</v>
      </c>
      <c r="C177" s="19">
        <f>'РС-2'!E8</f>
        <v>25.57</v>
      </c>
      <c r="D177" s="19">
        <f>'РС-2'!F8</f>
        <v>16.8</v>
      </c>
      <c r="E177" s="19">
        <f>'РС-2'!G8</f>
        <v>10.48</v>
      </c>
      <c r="F177" s="19">
        <f>'РС-2'!H8</f>
        <v>18.399999999999999</v>
      </c>
      <c r="T177" s="7"/>
      <c r="U177" s="7"/>
      <c r="V177" s="7"/>
      <c r="W177" s="7"/>
    </row>
    <row r="178" spans="1:23">
      <c r="A178" s="206" t="s">
        <v>276</v>
      </c>
      <c r="B178" s="19">
        <f>'РС-2'!D9</f>
        <v>49.01</v>
      </c>
      <c r="C178" s="19">
        <f>'РС-2'!E9</f>
        <v>51.38</v>
      </c>
      <c r="D178" s="19">
        <f>'РС-2'!F9</f>
        <v>45.01</v>
      </c>
      <c r="E178" s="19">
        <f>'РС-2'!G9</f>
        <v>41.7</v>
      </c>
      <c r="F178" s="19">
        <f>'РС-2'!H9</f>
        <v>35.47</v>
      </c>
    </row>
    <row r="179" spans="1:23">
      <c r="A179" s="206" t="s">
        <v>275</v>
      </c>
      <c r="B179" s="19">
        <f>'РС-2'!D10</f>
        <v>23.17</v>
      </c>
      <c r="C179" s="19">
        <f>'РС-2'!E10</f>
        <v>22.44</v>
      </c>
      <c r="D179" s="19">
        <f>'РС-2'!F10</f>
        <v>37.24</v>
      </c>
      <c r="E179" s="19">
        <f>'РС-2'!G10</f>
        <v>46.59</v>
      </c>
      <c r="F179" s="19">
        <f>'РС-2'!H10</f>
        <v>18.87</v>
      </c>
    </row>
    <row r="180" spans="1:23">
      <c r="A180" s="282" t="s">
        <v>67</v>
      </c>
      <c r="B180" s="19">
        <f>'РС-2'!D11</f>
        <v>0.5</v>
      </c>
      <c r="C180" s="19">
        <f>'РС-2'!E11</f>
        <v>0.6</v>
      </c>
      <c r="D180" s="19">
        <f>'РС-2'!F11</f>
        <v>0.96</v>
      </c>
      <c r="E180" s="19">
        <f>'РС-2'!G11</f>
        <v>1.22</v>
      </c>
      <c r="F180" s="19">
        <f>'РС-2'!H11</f>
        <v>27.26</v>
      </c>
    </row>
    <row r="181" spans="1:23">
      <c r="A181" s="282"/>
      <c r="B181" s="378"/>
      <c r="C181" s="378"/>
      <c r="D181" s="378"/>
      <c r="E181" s="378"/>
      <c r="F181" s="378"/>
    </row>
    <row r="182" spans="1:23">
      <c r="A182" s="288" t="s">
        <v>658</v>
      </c>
      <c r="B182" s="295">
        <f>B177+(B178+B180)/2</f>
        <v>52.084999999999994</v>
      </c>
      <c r="C182" s="295">
        <f>C177+(C178+C180)/2</f>
        <v>51.56</v>
      </c>
      <c r="D182" s="295">
        <f>D177+(D178+D180)/2</f>
        <v>39.784999999999997</v>
      </c>
      <c r="E182" s="295">
        <f>E177+(E178+E180)/2</f>
        <v>31.94</v>
      </c>
      <c r="F182" s="295">
        <f>F177+(F178+F180)/2</f>
        <v>49.765000000000001</v>
      </c>
    </row>
    <row r="183" spans="1:23">
      <c r="A183" s="288" t="s">
        <v>662</v>
      </c>
      <c r="B183" s="354">
        <f>'спрос 100%'!H17</f>
        <v>61.111111111111114</v>
      </c>
      <c r="C183" s="354">
        <f>'спрос 100%'!I17</f>
        <v>64.732142857142861</v>
      </c>
      <c r="D183" s="354">
        <f>'спрос 100%'!J17</f>
        <v>40.990990990990994</v>
      </c>
      <c r="E183" s="354">
        <f>'спрос 100%'!K17</f>
        <v>35.398230088495573</v>
      </c>
      <c r="F183" s="354">
        <f>'спрос 100%'!L17</f>
        <v>49.115044247787615</v>
      </c>
    </row>
    <row r="184" spans="1:23">
      <c r="A184" t="s">
        <v>663</v>
      </c>
      <c r="B184" s="354">
        <f>'спрос 100%'!H23</f>
        <v>56.43564356435644</v>
      </c>
      <c r="C184" s="354">
        <f>'спрос 100%'!I23</f>
        <v>49.999999999999993</v>
      </c>
      <c r="D184" s="354">
        <f>'спрос 100%'!J23</f>
        <v>38.349514563106794</v>
      </c>
      <c r="E184" s="354">
        <f>'спрос 100%'!K23</f>
        <v>37.864077669902912</v>
      </c>
      <c r="F184" s="354">
        <f>'спрос 100%'!L23</f>
        <v>49.029126213592235</v>
      </c>
    </row>
    <row r="185" spans="1:23">
      <c r="A185" s="379" t="s">
        <v>664</v>
      </c>
      <c r="B185" s="354">
        <f>'спрос 100%'!H29</f>
        <v>48.717948717948715</v>
      </c>
      <c r="C185" s="354">
        <f>'спрос 100%'!I29</f>
        <v>49.372384937238493</v>
      </c>
      <c r="D185" s="354">
        <f>'спрос 100%'!J29</f>
        <v>34.842105263157897</v>
      </c>
      <c r="E185" s="354">
        <f>'спрос 100%'!K29</f>
        <v>28.732106339468302</v>
      </c>
      <c r="F185" s="354">
        <f>'спрос 100%'!L29</f>
        <v>52.147239263803684</v>
      </c>
    </row>
    <row r="186" spans="1:23">
      <c r="A186" s="379" t="s">
        <v>665</v>
      </c>
      <c r="B186" s="354">
        <f>'спрос 100%'!H35</f>
        <v>51.23456790123457</v>
      </c>
      <c r="C186" s="354">
        <f>'спрос 100%'!I35</f>
        <v>61.111111111111114</v>
      </c>
      <c r="D186" s="354">
        <f>'спрос 100%'!J35</f>
        <v>67.283950617283963</v>
      </c>
      <c r="E186" s="354">
        <f>'спрос 100%'!K35</f>
        <v>56.707317073170728</v>
      </c>
      <c r="F186" s="354">
        <f>'спрос 100%'!L35</f>
        <v>49.390243902439025</v>
      </c>
    </row>
    <row r="191" spans="1:23">
      <c r="A191" s="7"/>
      <c r="B191" s="7"/>
      <c r="C191" s="7"/>
      <c r="D191" s="7"/>
      <c r="E191" s="7"/>
      <c r="F191" s="7"/>
      <c r="G191" s="7"/>
      <c r="H191" s="7"/>
      <c r="I191" s="7"/>
    </row>
    <row r="192" spans="1:23">
      <c r="A192" s="7"/>
      <c r="B192" s="4"/>
      <c r="C192" s="4"/>
      <c r="D192" s="4"/>
      <c r="J192" s="7"/>
      <c r="K192" s="7"/>
      <c r="L192" s="7"/>
    </row>
    <row r="193" spans="1:23">
      <c r="A193" s="7"/>
    </row>
    <row r="194" spans="1:23">
      <c r="A194" s="7"/>
    </row>
    <row r="195" spans="1:23">
      <c r="A195" s="115" t="s">
        <v>224</v>
      </c>
      <c r="B195" s="114"/>
      <c r="C195" s="114"/>
      <c r="D195" s="114"/>
    </row>
    <row r="196" spans="1:23">
      <c r="A196" s="304"/>
      <c r="B196" s="306" t="str">
        <f>B176</f>
        <v xml:space="preserve">2 кв </v>
      </c>
      <c r="C196" s="306" t="str">
        <f>C176</f>
        <v>3 кв</v>
      </c>
      <c r="D196" s="306" t="str">
        <f>D176</f>
        <v>4 кв</v>
      </c>
      <c r="E196" s="306" t="str">
        <f>E176</f>
        <v>1 кв 2009</v>
      </c>
      <c r="F196" s="306" t="str">
        <f>F176</f>
        <v>2 кв ожид.</v>
      </c>
    </row>
    <row r="197" spans="1:23">
      <c r="A197" s="202"/>
      <c r="B197" s="306"/>
      <c r="C197" s="306"/>
      <c r="D197" s="306"/>
      <c r="E197" s="306"/>
      <c r="F197" s="306"/>
    </row>
    <row r="198" spans="1:23">
      <c r="A198" s="207" t="s">
        <v>720</v>
      </c>
      <c r="B198" s="19">
        <f>'РС-2'!D17</f>
        <v>40.5</v>
      </c>
      <c r="C198" s="19">
        <f>'РС-2'!E17</f>
        <v>31.05</v>
      </c>
      <c r="D198" s="19">
        <f>'РС-2'!F17</f>
        <v>16.440000000000001</v>
      </c>
      <c r="E198" s="19">
        <f>'РС-2'!G17</f>
        <v>22.13</v>
      </c>
      <c r="F198" s="19">
        <f>'РС-2'!H17</f>
        <v>17.53</v>
      </c>
      <c r="H198">
        <f>(B198+C198+D198+E198)/4</f>
        <v>27.529999999999998</v>
      </c>
    </row>
    <row r="199" spans="1:23">
      <c r="A199" s="207"/>
      <c r="B199" s="19"/>
      <c r="C199" s="19"/>
      <c r="D199" s="19"/>
      <c r="E199" s="19"/>
      <c r="F199" s="19"/>
    </row>
    <row r="200" spans="1:23">
      <c r="A200" s="207" t="s">
        <v>722</v>
      </c>
      <c r="B200" s="19">
        <f>'РС-2'!D18</f>
        <v>54.29</v>
      </c>
      <c r="C200" s="19">
        <f>'РС-2'!E18</f>
        <v>59.45</v>
      </c>
      <c r="D200" s="19">
        <f>'РС-2'!F18</f>
        <v>62.64</v>
      </c>
      <c r="E200" s="19">
        <f>'РС-2'!G18</f>
        <v>58.47</v>
      </c>
      <c r="F200" s="19">
        <f>'РС-2'!H18</f>
        <v>52.42</v>
      </c>
      <c r="H200">
        <f>(B200+C200+D200+E200)/4</f>
        <v>58.712499999999999</v>
      </c>
    </row>
    <row r="201" spans="1:23">
      <c r="A201" s="207"/>
      <c r="B201" s="19"/>
      <c r="C201" s="19"/>
      <c r="D201" s="19"/>
      <c r="E201" s="19"/>
      <c r="F201" s="19"/>
    </row>
    <row r="202" spans="1:23">
      <c r="A202" s="207" t="s">
        <v>721</v>
      </c>
      <c r="B202" s="19">
        <f>'РС-2'!D19</f>
        <v>4.97</v>
      </c>
      <c r="C202" s="19">
        <f>'РС-2'!E19</f>
        <v>9.27</v>
      </c>
      <c r="D202" s="19">
        <f>'РС-2'!F19</f>
        <v>20.32</v>
      </c>
      <c r="E202" s="19">
        <f>'РС-2'!G19</f>
        <v>18.64</v>
      </c>
      <c r="F202" s="19">
        <f>'РС-2'!H19</f>
        <v>7.86</v>
      </c>
    </row>
    <row r="203" spans="1:23">
      <c r="A203" s="207"/>
      <c r="B203" s="19"/>
      <c r="C203" s="19"/>
      <c r="D203" s="19"/>
      <c r="E203" s="19"/>
      <c r="F203" s="19"/>
    </row>
    <row r="204" spans="1:23">
      <c r="A204" s="305" t="s">
        <v>109</v>
      </c>
      <c r="B204" s="19">
        <f>'РС-2'!D20</f>
        <v>0.25</v>
      </c>
      <c r="C204" s="19">
        <f>'РС-2'!E20</f>
        <v>0.24</v>
      </c>
      <c r="D204" s="19">
        <f>'РС-2'!F20</f>
        <v>0.6</v>
      </c>
      <c r="E204" s="19">
        <f>'РС-2'!G20</f>
        <v>0.76</v>
      </c>
      <c r="F204" s="19">
        <f>'РС-2'!H20</f>
        <v>22.19</v>
      </c>
      <c r="M204" s="7"/>
      <c r="N204" s="7"/>
      <c r="O204" s="7"/>
      <c r="P204" s="7"/>
      <c r="Q204" s="7"/>
      <c r="R204" s="7"/>
      <c r="S204" s="7"/>
    </row>
    <row r="205" spans="1:23">
      <c r="A205" s="380"/>
      <c r="B205" s="378"/>
      <c r="C205" s="378"/>
      <c r="D205" s="378"/>
      <c r="E205" s="378"/>
      <c r="F205" s="378"/>
      <c r="M205" s="7"/>
      <c r="N205" s="7"/>
      <c r="O205" s="7"/>
      <c r="P205" s="7"/>
      <c r="Q205" s="7"/>
      <c r="R205" s="7"/>
      <c r="S205" s="7"/>
    </row>
    <row r="206" spans="1:23">
      <c r="T206" s="7"/>
      <c r="U206" s="7"/>
      <c r="V206" s="7"/>
      <c r="W206" s="7"/>
    </row>
    <row r="207" spans="1:23">
      <c r="A207" s="288" t="s">
        <v>658</v>
      </c>
      <c r="B207" s="295">
        <f>B198+(B200+B204)/2</f>
        <v>67.77</v>
      </c>
      <c r="C207" s="295">
        <f>C198+(C200+C204)/2</f>
        <v>60.895000000000003</v>
      </c>
      <c r="D207" s="295">
        <f>D198+(D200+D204)/2</f>
        <v>48.06</v>
      </c>
      <c r="E207" s="295">
        <f>E198+(E200+E204)/2</f>
        <v>51.744999999999997</v>
      </c>
      <c r="F207" s="295">
        <f>F198+(F200+F204)/2</f>
        <v>54.835000000000001</v>
      </c>
    </row>
    <row r="208" spans="1:23">
      <c r="A208" s="288" t="s">
        <v>666</v>
      </c>
      <c r="B208" s="19">
        <f>'цены 100%'!H17</f>
        <v>72.222222222222214</v>
      </c>
      <c r="C208" s="19">
        <f>'цены 100%'!I17</f>
        <v>62.5</v>
      </c>
      <c r="D208" s="19">
        <f>'цены 100%'!J17</f>
        <v>38.288288288288285</v>
      </c>
      <c r="E208" s="19">
        <f>'цены 100%'!K17</f>
        <v>37.16814159292035</v>
      </c>
      <c r="F208" s="19">
        <f>'цены 100%'!L17</f>
        <v>46.460176991150441</v>
      </c>
    </row>
    <row r="209" spans="1:8">
      <c r="A209" t="s">
        <v>667</v>
      </c>
      <c r="B209" s="354">
        <f>'цены 100%'!H23</f>
        <v>69.801980198019805</v>
      </c>
      <c r="C209" s="354">
        <f>'цены 100%'!I23</f>
        <v>48.019801980198018</v>
      </c>
      <c r="D209" s="354">
        <f>'цены 100%'!J23</f>
        <v>30.582524271844658</v>
      </c>
      <c r="E209" s="354">
        <f>'цены 100%'!K23</f>
        <v>47.572815533980581</v>
      </c>
      <c r="F209" s="354">
        <f>'цены 100%'!L23</f>
        <v>54.854368932038838</v>
      </c>
    </row>
    <row r="210" spans="1:8">
      <c r="A210" s="379" t="s">
        <v>668</v>
      </c>
      <c r="B210" s="354">
        <f>'цены 100%'!H29</f>
        <v>67.09401709401709</v>
      </c>
      <c r="C210" s="354">
        <f>'цены 100%'!I29</f>
        <v>60.564853556485367</v>
      </c>
      <c r="D210" s="354">
        <f>'цены 100%'!J29</f>
        <v>47.157894736842103</v>
      </c>
      <c r="E210" s="354">
        <f>'цены 100%'!K29</f>
        <v>50.204498977505111</v>
      </c>
      <c r="F210" s="354">
        <f>'цены 100%'!L29</f>
        <v>53.987730061349694</v>
      </c>
    </row>
    <row r="211" spans="1:8">
      <c r="A211" s="379" t="s">
        <v>657</v>
      </c>
      <c r="B211" s="354">
        <f>'цены 100%'!H41</f>
        <v>72.199170124481327</v>
      </c>
      <c r="C211" s="354">
        <f>'цены 100%'!I41</f>
        <v>63.877551020408163</v>
      </c>
      <c r="D211" s="354">
        <f>'цены 100%'!J41</f>
        <v>55.87044534412955</v>
      </c>
      <c r="E211" s="354">
        <f>'цены 100%'!K41</f>
        <v>58.536585365853668</v>
      </c>
      <c r="F211" s="354">
        <f>'цены 100%'!L41</f>
        <v>60.365853658536594</v>
      </c>
    </row>
    <row r="212" spans="1:8">
      <c r="A212" s="7"/>
    </row>
    <row r="213" spans="1:8">
      <c r="A213" s="115" t="s">
        <v>225</v>
      </c>
      <c r="B213" s="114"/>
      <c r="C213" s="114"/>
    </row>
    <row r="214" spans="1:8">
      <c r="A214" s="115"/>
      <c r="B214" s="114"/>
      <c r="C214" s="114"/>
    </row>
    <row r="215" spans="1:8">
      <c r="A215" s="205"/>
      <c r="B215" s="307" t="str">
        <f>B196</f>
        <v xml:space="preserve">2 кв </v>
      </c>
      <c r="C215" s="307" t="str">
        <f>C196</f>
        <v>3 кв</v>
      </c>
      <c r="D215" s="307" t="str">
        <f>D196</f>
        <v>4 кв</v>
      </c>
      <c r="E215" s="307" t="str">
        <f>E196</f>
        <v>1 кв 2009</v>
      </c>
      <c r="F215" s="307" t="str">
        <f>F196</f>
        <v>2 кв ожид.</v>
      </c>
    </row>
    <row r="216" spans="1:8">
      <c r="A216" s="205"/>
      <c r="B216" s="307"/>
      <c r="C216" s="307"/>
      <c r="D216" s="307"/>
      <c r="E216" s="307"/>
      <c r="F216" s="307"/>
    </row>
    <row r="217" spans="1:8">
      <c r="A217" s="206" t="s">
        <v>720</v>
      </c>
      <c r="B217" s="181">
        <f>'РС-2'!D26</f>
        <v>70.75</v>
      </c>
      <c r="C217" s="181">
        <f>'РС-2'!E26</f>
        <v>65.819999999999993</v>
      </c>
      <c r="D217" s="181">
        <f>'РС-2'!F26</f>
        <v>40.29</v>
      </c>
      <c r="E217" s="181">
        <f>'РС-2'!G26</f>
        <v>51.43</v>
      </c>
      <c r="F217" s="181">
        <f>'РС-2'!H26</f>
        <v>37.57</v>
      </c>
      <c r="H217">
        <f>(B217+C217+D217+E217)/4</f>
        <v>57.072499999999998</v>
      </c>
    </row>
    <row r="218" spans="1:8">
      <c r="A218" s="206"/>
      <c r="B218" s="181"/>
      <c r="C218" s="181"/>
      <c r="D218" s="181"/>
      <c r="E218" s="181"/>
      <c r="F218" s="181"/>
    </row>
    <row r="219" spans="1:8">
      <c r="A219" s="206" t="s">
        <v>722</v>
      </c>
      <c r="B219" s="181">
        <f>'РС-2'!D27</f>
        <v>19.690000000000001</v>
      </c>
      <c r="C219" s="181">
        <f>'РС-2'!E27</f>
        <v>24.55</v>
      </c>
      <c r="D219" s="181">
        <f>'РС-2'!F27</f>
        <v>39.450000000000003</v>
      </c>
      <c r="E219" s="181">
        <f>'РС-2'!G27</f>
        <v>32.729999999999997</v>
      </c>
      <c r="F219" s="181">
        <f>'РС-2'!H27</f>
        <v>24.23</v>
      </c>
    </row>
    <row r="220" spans="1:8">
      <c r="A220" s="206"/>
      <c r="B220" s="181"/>
      <c r="C220" s="181"/>
      <c r="D220" s="181"/>
      <c r="E220" s="181"/>
      <c r="F220" s="181"/>
    </row>
    <row r="221" spans="1:8">
      <c r="A221" s="206" t="s">
        <v>721</v>
      </c>
      <c r="B221" s="181">
        <f>'РС-2'!D28</f>
        <v>1.24</v>
      </c>
      <c r="C221" s="181">
        <f>'РС-2'!E28</f>
        <v>2.71</v>
      </c>
      <c r="D221" s="181">
        <f>'РС-2'!F28</f>
        <v>13.21</v>
      </c>
      <c r="E221" s="181">
        <f>'РС-2'!G28</f>
        <v>7.63</v>
      </c>
      <c r="F221" s="181">
        <f>'РС-2'!H28</f>
        <v>2.74</v>
      </c>
    </row>
    <row r="222" spans="1:8">
      <c r="A222" s="206"/>
      <c r="B222" s="181"/>
      <c r="C222" s="181"/>
      <c r="D222" s="181"/>
      <c r="E222" s="181"/>
      <c r="F222" s="181"/>
    </row>
    <row r="223" spans="1:8">
      <c r="A223" s="282" t="s">
        <v>109</v>
      </c>
      <c r="B223" s="181">
        <f>'РС-2'!D29</f>
        <v>0.19</v>
      </c>
      <c r="C223" s="181">
        <f>'РС-2'!E29</f>
        <v>0.36</v>
      </c>
      <c r="D223" s="181">
        <f>'РС-2'!F29</f>
        <v>0.78</v>
      </c>
      <c r="E223" s="181">
        <f>'РС-2'!G29</f>
        <v>0.99</v>
      </c>
      <c r="F223" s="181">
        <f>'РС-2'!H29</f>
        <v>28.25</v>
      </c>
    </row>
    <row r="224" spans="1:8">
      <c r="A224" s="288" t="s">
        <v>344</v>
      </c>
      <c r="B224" s="295">
        <f>B217+(B219+B223)/2</f>
        <v>80.69</v>
      </c>
      <c r="C224" s="295">
        <f>C217+(C219+C223)/2</f>
        <v>78.274999999999991</v>
      </c>
      <c r="D224" s="295">
        <f>D217+(D219+D223)/2</f>
        <v>60.405000000000001</v>
      </c>
      <c r="E224" s="295">
        <f>E217+(E219+E223)/2</f>
        <v>68.289999999999992</v>
      </c>
      <c r="F224" s="295">
        <f>F217+(F219+F223)/2</f>
        <v>63.81</v>
      </c>
    </row>
    <row r="225" spans="1:23">
      <c r="A225" s="288" t="s">
        <v>515</v>
      </c>
      <c r="B225" s="19">
        <f>'РС-2 строит'!D26+('РС-2 строит'!D27+'РС-2 строит'!D29)/2</f>
        <v>91.490000000000009</v>
      </c>
      <c r="C225" s="19">
        <f>'РС-2 строит'!E26+('РС-2 строит'!E27+'РС-2 строит'!E29)/2</f>
        <v>87.344999999999999</v>
      </c>
      <c r="D225" s="19">
        <f>'РС-2 строит'!F26+('РС-2 строит'!F27+'РС-2 строит'!F29)/2</f>
        <v>66.8</v>
      </c>
      <c r="E225" s="19">
        <f>'РС-2 строит'!G26+('РС-2 строит'!G27+'РС-2 строит'!G29)/2</f>
        <v>71.144999999999996</v>
      </c>
      <c r="F225" s="19">
        <f>'РС-2 строит'!H26+('РС-2 строит'!H27+'РС-2 строит'!H29)/2</f>
        <v>70.325000000000003</v>
      </c>
    </row>
    <row r="226" spans="1:23">
      <c r="A226" s="379"/>
      <c r="B226" s="378"/>
      <c r="C226" s="378"/>
      <c r="D226" s="378"/>
      <c r="E226" s="378"/>
      <c r="F226" s="378"/>
    </row>
    <row r="227" spans="1:23">
      <c r="A227" s="344"/>
    </row>
    <row r="228" spans="1:23">
      <c r="A228" s="55"/>
    </row>
    <row r="229" spans="1:23">
      <c r="A229" s="55"/>
    </row>
    <row r="232" spans="1:23">
      <c r="A232" s="7"/>
      <c r="B232" s="7"/>
      <c r="C232" s="7"/>
      <c r="D232" s="7"/>
      <c r="E232" s="7"/>
      <c r="F232" s="7"/>
      <c r="G232" s="7"/>
      <c r="H232" s="7"/>
      <c r="I232" s="7"/>
      <c r="J232" s="7"/>
      <c r="K232" s="7"/>
      <c r="L232" s="7"/>
      <c r="M232" s="7"/>
      <c r="N232" s="7"/>
      <c r="O232" s="7"/>
      <c r="P232" s="7"/>
      <c r="Q232" s="7"/>
      <c r="R232" s="7"/>
      <c r="S232" s="7"/>
      <c r="T232" s="7"/>
      <c r="U232" s="7"/>
      <c r="V232" s="7"/>
      <c r="W232" s="7"/>
    </row>
    <row r="235" spans="1:23">
      <c r="A235" s="7"/>
      <c r="B235" s="7"/>
      <c r="C235" s="7"/>
      <c r="D235" s="7"/>
      <c r="E235" s="7"/>
      <c r="F235" s="7"/>
      <c r="G235" s="7"/>
      <c r="H235" s="7"/>
      <c r="I235" s="7"/>
      <c r="J235" s="7"/>
      <c r="K235" s="7"/>
      <c r="L235" s="7"/>
      <c r="M235" s="7"/>
      <c r="N235" s="7"/>
      <c r="O235" s="7"/>
      <c r="P235" s="7"/>
      <c r="Q235" s="7"/>
      <c r="R235" s="7"/>
      <c r="S235" s="7"/>
      <c r="T235" s="7"/>
      <c r="U235" s="7"/>
      <c r="V235" s="7"/>
      <c r="W235" s="7"/>
    </row>
    <row r="236" spans="1:23">
      <c r="A236">
        <f>39.8-38.6</f>
        <v>1.1999999999999957</v>
      </c>
      <c r="B236">
        <f>44.9-41.7</f>
        <v>3.1999999999999957</v>
      </c>
    </row>
    <row r="237" spans="1:23">
      <c r="A237" s="211" t="str">
        <f>кестелер!A234</f>
        <v xml:space="preserve">   4.1. Іскерлік белсенділікті бағалау</v>
      </c>
    </row>
    <row r="238" spans="1:23">
      <c r="A238" s="205"/>
      <c r="B238" s="155" t="str">
        <f>D2</f>
        <v>2 кв 2008</v>
      </c>
      <c r="C238" s="155" t="str">
        <f>E2</f>
        <v>3 кв</v>
      </c>
      <c r="D238" s="155" t="str">
        <f>F2</f>
        <v>4 кв</v>
      </c>
      <c r="E238" s="155" t="str">
        <f>G2</f>
        <v>1 кв 2009</v>
      </c>
    </row>
    <row r="239" spans="1:23" ht="38.4">
      <c r="A239" s="212" t="s">
        <v>716</v>
      </c>
      <c r="B239" s="198">
        <f>'РС-3'!D114/('РС-3'!D114+'РС-3'!D95)*100</f>
        <v>41.861565761018106</v>
      </c>
      <c r="C239" s="198">
        <f>'РС-3'!E114/('РС-3'!E114+'РС-3'!E95)*100</f>
        <v>43.110355432404582</v>
      </c>
      <c r="D239" s="198">
        <f>'РС-3'!F114/('РС-3'!F114+'РС-3'!F95)*100</f>
        <v>39.279420275176165</v>
      </c>
      <c r="E239" s="198">
        <f>'РС-3'!G114/('РС-3'!G114+'РС-3'!G95)*100</f>
        <v>36.813836792406605</v>
      </c>
    </row>
    <row r="240" spans="1:23" ht="28.8">
      <c r="A240" s="213" t="s">
        <v>59</v>
      </c>
      <c r="B240" s="198">
        <f>'РС-3'!D19/('РС-3'!D114+'РС-3'!D95)*100</f>
        <v>22.029236026483424</v>
      </c>
      <c r="C240" s="198">
        <f>'РС-3'!E19/('РС-3'!E114+'РС-3'!E95)*100</f>
        <v>21.309752531593602</v>
      </c>
      <c r="D240" s="198">
        <f>'РС-3'!F19/('РС-3'!F114+'РС-3'!F95)*100</f>
        <v>15.801209144476211</v>
      </c>
      <c r="E240" s="198">
        <f>'РС-3'!G19/('РС-3'!G114+'РС-3'!G95)*100</f>
        <v>11.913307642021783</v>
      </c>
    </row>
    <row r="241" spans="1:14" ht="38.4">
      <c r="A241" s="213" t="s">
        <v>106</v>
      </c>
      <c r="B241" s="198">
        <f>'РС-3'!D19/'РС-3'!D114*100</f>
        <v>52.62401352172369</v>
      </c>
      <c r="C241" s="198">
        <f>'РС-3'!E19/'РС-3'!E114*100</f>
        <v>49.430704799004729</v>
      </c>
      <c r="D241" s="198">
        <f>'РС-3'!F19/'РС-3'!F114*100</f>
        <v>40.227704568395254</v>
      </c>
      <c r="E241" s="198">
        <f>'РС-3'!G19/'РС-3'!G114*100</f>
        <v>32.360950881596452</v>
      </c>
      <c r="F241" s="198"/>
      <c r="G241" s="198"/>
    </row>
    <row r="242" spans="1:14">
      <c r="A242" s="55"/>
      <c r="B242" s="384"/>
      <c r="C242" s="384"/>
      <c r="D242" s="384"/>
      <c r="E242" s="384"/>
    </row>
    <row r="243" spans="1:14">
      <c r="A243" s="214"/>
      <c r="B243" s="4"/>
      <c r="C243" s="4"/>
    </row>
    <row r="245" spans="1:14">
      <c r="A245" s="214"/>
    </row>
    <row r="246" spans="1:14">
      <c r="A246" s="7"/>
      <c r="H246" s="7"/>
      <c r="I246" s="7"/>
    </row>
    <row r="247" spans="1:14">
      <c r="A247" s="211" t="str">
        <f>кестелер!A246</f>
        <v xml:space="preserve">   4.2. Өтімділікті бағалау</v>
      </c>
      <c r="H247" s="7"/>
      <c r="I247" s="7"/>
      <c r="J247" s="7"/>
      <c r="K247" s="7"/>
    </row>
    <row r="248" spans="1:14">
      <c r="A248" s="205"/>
      <c r="B248" s="155" t="str">
        <f>D2</f>
        <v>2 кв 2008</v>
      </c>
      <c r="C248" s="155" t="str">
        <f>E2</f>
        <v>3 кв</v>
      </c>
      <c r="D248" s="155" t="str">
        <f>F2</f>
        <v>4 кв</v>
      </c>
      <c r="E248" s="155" t="str">
        <f>G2</f>
        <v>1 кв 2009</v>
      </c>
      <c r="L248" s="7"/>
      <c r="M248" s="7"/>
      <c r="N248" s="7"/>
    </row>
    <row r="249" spans="1:14" ht="38.4">
      <c r="A249" s="213" t="s">
        <v>489</v>
      </c>
      <c r="B249" s="198">
        <f>('РС-3'!D95+'РС-3'!D114)/('РС-3'!D133+'РС-3'!D76)</f>
        <v>2.1260470927264485</v>
      </c>
      <c r="C249" s="198">
        <f>('РС-3'!E95+'РС-3'!E114)/('РС-3'!E133+'РС-3'!E76)</f>
        <v>2.1007780526387148</v>
      </c>
      <c r="D249" s="198">
        <f>('РС-3'!F95+'РС-3'!F114)/('РС-3'!F133+'РС-3'!F76)</f>
        <v>2.1068173710133333</v>
      </c>
      <c r="E249" s="198">
        <f>('РС-3'!G95+'РС-3'!G114)/('РС-3'!G133+'РС-3'!G76)</f>
        <v>2.1393158128325278</v>
      </c>
    </row>
    <row r="250" spans="1:14" ht="38.4">
      <c r="A250" s="213" t="s">
        <v>642</v>
      </c>
      <c r="B250" s="198">
        <f>'РС-3'!D114/'РС-3'!D76</f>
        <v>1.646714459566186</v>
      </c>
      <c r="C250" s="198">
        <f>'РС-3'!E114/'РС-3'!E76</f>
        <v>1.7217744771537622</v>
      </c>
      <c r="D250" s="198">
        <f>'РС-3'!F114/'РС-3'!F76</f>
        <v>1.6219632467760159</v>
      </c>
      <c r="E250" s="198">
        <f>'РС-3'!G114/'РС-3'!G76</f>
        <v>1.6232151572972275</v>
      </c>
    </row>
    <row r="251" spans="1:14" ht="28.8">
      <c r="A251" s="55" t="s">
        <v>641</v>
      </c>
      <c r="B251" s="384">
        <f>КТЛ!H36</f>
        <v>38.768827766863133</v>
      </c>
      <c r="C251" s="384">
        <f>КТЛ!I36</f>
        <v>36.420919974795211</v>
      </c>
      <c r="D251" s="384">
        <f>КТЛ!J36</f>
        <v>36.272040302267001</v>
      </c>
      <c r="E251" s="384">
        <f>КТЛ!K36</f>
        <v>37.599510104102876</v>
      </c>
    </row>
    <row r="252" spans="1:14">
      <c r="A252" s="55"/>
      <c r="B252" s="384"/>
      <c r="C252" s="384"/>
      <c r="D252" s="384"/>
      <c r="E252" s="384"/>
    </row>
    <row r="254" spans="1:14">
      <c r="A254" s="7"/>
    </row>
    <row r="255" spans="1:14">
      <c r="A255" s="7"/>
      <c r="B255" s="7"/>
      <c r="G255" s="7"/>
    </row>
    <row r="256" spans="1:14">
      <c r="A256" s="7"/>
      <c r="B256" s="7"/>
      <c r="G256" s="7"/>
    </row>
    <row r="257" spans="1:23">
      <c r="A257" s="7"/>
      <c r="B257" s="7"/>
      <c r="O257" s="7"/>
      <c r="P257" s="7"/>
      <c r="Q257" s="7"/>
      <c r="R257" s="7"/>
      <c r="S257" s="7"/>
      <c r="T257" s="7"/>
      <c r="U257" s="7"/>
    </row>
    <row r="258" spans="1:23">
      <c r="A258" s="115" t="str">
        <f>кестелер!A255</f>
        <v xml:space="preserve">   4.3. Өткізілген өнімнің рентабелділігін талдау және бағалау</v>
      </c>
      <c r="B258" s="115"/>
      <c r="V258" s="7"/>
      <c r="W258" s="7"/>
    </row>
    <row r="259" spans="1:23">
      <c r="A259" s="153"/>
      <c r="B259" s="155" t="str">
        <f>D2</f>
        <v>2 кв 2008</v>
      </c>
      <c r="C259" s="155" t="str">
        <f>E2</f>
        <v>3 кв</v>
      </c>
      <c r="D259" s="155" t="str">
        <f>F2</f>
        <v>4 кв</v>
      </c>
      <c r="E259" s="155" t="str">
        <f>G2</f>
        <v>1 кв 2009</v>
      </c>
    </row>
    <row r="260" spans="1:23" ht="20.399999999999999">
      <c r="A260" s="215" t="s">
        <v>544</v>
      </c>
      <c r="B260" s="461">
        <f>Расч!C71</f>
        <v>39.549917835754869</v>
      </c>
      <c r="C260" s="461">
        <f>Расч!D71</f>
        <v>34.023073073383742</v>
      </c>
      <c r="D260" s="461">
        <f>Расч!E71</f>
        <v>18.982927023905862</v>
      </c>
      <c r="E260" s="461">
        <f>Расч!F71</f>
        <v>20.655804810537411</v>
      </c>
    </row>
    <row r="261" spans="1:23" ht="20.399999999999999">
      <c r="A261" s="215" t="s">
        <v>345</v>
      </c>
      <c r="B261" s="221">
        <f>Расч!C65</f>
        <v>73.292599483842011</v>
      </c>
      <c r="C261" s="221">
        <f>Расч!D65</f>
        <v>71.170455621586186</v>
      </c>
      <c r="D261" s="221">
        <f>Расч!E65</f>
        <v>61.947319803595839</v>
      </c>
      <c r="E261" s="221">
        <f>Расч!F65</f>
        <v>49.79930535288031</v>
      </c>
    </row>
    <row r="262" spans="1:23">
      <c r="A262" s="153" t="s">
        <v>72</v>
      </c>
      <c r="B262" s="222">
        <f>Расч!C66</f>
        <v>45.07437644594129</v>
      </c>
      <c r="C262" s="222">
        <f>Расч!D66</f>
        <v>43.565234529390814</v>
      </c>
      <c r="D262" s="222">
        <f>Расч!E66</f>
        <v>31.865926157458972</v>
      </c>
      <c r="E262" s="222">
        <f>Расч!F66</f>
        <v>19.016474086711288</v>
      </c>
    </row>
    <row r="263" spans="1:23">
      <c r="A263" s="153" t="s">
        <v>346</v>
      </c>
      <c r="B263" s="462">
        <f>Расч!C75</f>
        <v>54.931831760638026</v>
      </c>
      <c r="C263" s="462">
        <f>Расч!D75</f>
        <v>50.433531236601404</v>
      </c>
      <c r="D263" s="462">
        <f>Расч!E75</f>
        <v>36.652417194465244</v>
      </c>
      <c r="E263" s="462">
        <f>Расч!F75</f>
        <v>31.424124250226289</v>
      </c>
    </row>
    <row r="264" spans="1:23">
      <c r="A264" s="385"/>
      <c r="B264" s="359"/>
      <c r="C264" s="359"/>
      <c r="D264" s="359"/>
      <c r="E264" s="359"/>
    </row>
    <row r="265" spans="1:23">
      <c r="A265" s="216"/>
      <c r="B265" s="117"/>
      <c r="C265" s="118"/>
      <c r="D265" s="1"/>
    </row>
    <row r="266" spans="1:23">
      <c r="A266" s="7"/>
      <c r="B266" s="104"/>
      <c r="C266" s="104"/>
    </row>
    <row r="267" spans="1:23">
      <c r="A267" s="7"/>
    </row>
    <row r="268" spans="1:23">
      <c r="A268" s="7"/>
    </row>
    <row r="269" spans="1:23">
      <c r="A269" s="217"/>
      <c r="B269" s="155" t="str">
        <f>D2</f>
        <v>2 кв 2008</v>
      </c>
      <c r="C269" s="155" t="str">
        <f>E2</f>
        <v>3 кв</v>
      </c>
      <c r="D269" s="155" t="str">
        <f>F2</f>
        <v>4 кв</v>
      </c>
      <c r="E269" s="155" t="str">
        <f>G2</f>
        <v>1 кв 2009</v>
      </c>
    </row>
    <row r="270" spans="1:23" ht="66">
      <c r="A270" s="218" t="s">
        <v>581</v>
      </c>
      <c r="B270" s="19">
        <f>ФА!E30</f>
        <v>9.5217433393320476</v>
      </c>
      <c r="C270" s="19">
        <f>ФА!F30</f>
        <v>-4.4922752071707848</v>
      </c>
      <c r="D270" s="19">
        <f>ФА!G30</f>
        <v>-13.781114042136153</v>
      </c>
      <c r="E270" s="19">
        <f>ФА!H30</f>
        <v>-5.2282929442389623</v>
      </c>
    </row>
    <row r="271" spans="1:23">
      <c r="A271" s="219"/>
      <c r="B271" s="19"/>
      <c r="C271" s="19"/>
      <c r="D271" s="19"/>
    </row>
    <row r="272" spans="1:23" ht="60">
      <c r="A272" s="220" t="s">
        <v>521</v>
      </c>
      <c r="B272" s="19">
        <f>ФА!E32</f>
        <v>12.065890192302192</v>
      </c>
      <c r="C272" s="19">
        <f>ФА!F32</f>
        <v>0.96769821608992856</v>
      </c>
      <c r="D272" s="19">
        <f>ФА!G32</f>
        <v>-14.367731656714071</v>
      </c>
      <c r="E272" s="19">
        <f>ФА!H32</f>
        <v>-17.600337708425048</v>
      </c>
    </row>
    <row r="273" spans="1:23" ht="84">
      <c r="A273" s="220" t="s">
        <v>260</v>
      </c>
      <c r="B273" s="19">
        <f>ФА!E33</f>
        <v>-2.544146852970151</v>
      </c>
      <c r="C273" s="19">
        <f>ФА!F33</f>
        <v>-5.4599734232607062</v>
      </c>
      <c r="D273" s="19">
        <f>ФА!G33</f>
        <v>0.58661761457791073</v>
      </c>
      <c r="E273" s="19">
        <f>ФА!H33</f>
        <v>12.372044764186089</v>
      </c>
    </row>
    <row r="274" spans="1:23">
      <c r="A274" s="7"/>
    </row>
    <row r="275" spans="1:23">
      <c r="A275" s="7"/>
    </row>
    <row r="276" spans="1:23">
      <c r="A276" s="7"/>
    </row>
    <row r="277" spans="1:23">
      <c r="A277" s="7"/>
      <c r="B277" s="4"/>
      <c r="C277" s="4"/>
      <c r="D277" s="4"/>
      <c r="E277" s="4"/>
    </row>
    <row r="278" spans="1:23">
      <c r="B278" s="4"/>
      <c r="C278" s="4"/>
      <c r="D278" s="4"/>
      <c r="E278" s="4"/>
      <c r="F278" s="4"/>
    </row>
    <row r="279" spans="1:23">
      <c r="B279" s="4"/>
      <c r="C279" s="4"/>
      <c r="D279" s="4"/>
      <c r="E279" s="4"/>
      <c r="F279" s="4"/>
    </row>
    <row r="280" spans="1:23">
      <c r="B280" s="4"/>
      <c r="C280" s="4"/>
      <c r="D280" s="4"/>
      <c r="E280" s="4"/>
      <c r="F280" s="4"/>
    </row>
    <row r="281" spans="1:23">
      <c r="B281" s="4"/>
      <c r="C281" s="4"/>
      <c r="D281" s="4"/>
      <c r="E281" s="4"/>
      <c r="F281" s="4"/>
    </row>
    <row r="282" spans="1:23">
      <c r="C282" s="4"/>
      <c r="D282" s="4"/>
      <c r="E282" s="4"/>
      <c r="F282" s="4"/>
    </row>
    <row r="283" spans="1:23">
      <c r="A283" s="128"/>
      <c r="B283" s="160"/>
      <c r="C283" s="160"/>
      <c r="D283" s="160"/>
      <c r="E283" s="160"/>
    </row>
    <row r="284" spans="1:23">
      <c r="A284" s="128"/>
      <c r="B284" s="160"/>
      <c r="C284" s="160"/>
      <c r="D284" s="160"/>
      <c r="E284" s="160"/>
    </row>
    <row r="285" spans="1:23">
      <c r="A285" s="7"/>
      <c r="B285" s="7"/>
      <c r="C285" s="7"/>
      <c r="D285" s="7"/>
      <c r="E285" s="7"/>
      <c r="F285" s="7"/>
      <c r="G285" s="7"/>
      <c r="H285" s="7"/>
      <c r="I285" s="7"/>
      <c r="J285" s="7"/>
      <c r="K285" s="7"/>
      <c r="L285" s="7"/>
      <c r="M285" s="7"/>
      <c r="N285" s="7"/>
      <c r="O285" s="7"/>
      <c r="P285" s="7"/>
      <c r="Q285" s="7"/>
      <c r="R285" s="7"/>
      <c r="S285" s="7"/>
      <c r="T285" s="7"/>
      <c r="U285" s="7"/>
      <c r="V285" s="7"/>
      <c r="W285" s="7"/>
    </row>
    <row r="286" spans="1:23">
      <c r="A286" s="7"/>
      <c r="B286" s="7"/>
      <c r="C286" s="7"/>
      <c r="D286" s="7"/>
      <c r="E286" s="7"/>
      <c r="F286" s="7"/>
      <c r="G286" s="7"/>
      <c r="H286" s="7"/>
      <c r="I286" s="7"/>
      <c r="J286" s="7"/>
      <c r="K286" s="7"/>
      <c r="L286" s="7"/>
      <c r="M286" s="7"/>
      <c r="N286" s="7"/>
      <c r="O286" s="7"/>
      <c r="P286" s="7"/>
      <c r="Q286" s="7"/>
      <c r="R286" s="7"/>
      <c r="S286" s="7"/>
      <c r="T286" s="7"/>
      <c r="U286" s="7"/>
      <c r="V286" s="7"/>
      <c r="W286" s="7"/>
    </row>
    <row r="287" spans="1:23">
      <c r="A287" s="7"/>
      <c r="B287" s="702" t="str">
        <f>C314</f>
        <v>2 кв 2008</v>
      </c>
      <c r="C287" s="702" t="str">
        <f>D314</f>
        <v>3 кв</v>
      </c>
      <c r="D287" s="702" t="str">
        <f>E314</f>
        <v>4 кв</v>
      </c>
      <c r="E287" s="702" t="str">
        <f>F314</f>
        <v>1 кв 2009</v>
      </c>
      <c r="F287" s="7"/>
      <c r="G287" s="7"/>
      <c r="H287" s="7"/>
      <c r="I287" s="7"/>
      <c r="J287" s="7"/>
      <c r="K287" s="7"/>
      <c r="L287" s="7"/>
      <c r="M287" s="7"/>
      <c r="N287" s="7"/>
      <c r="O287" s="7"/>
      <c r="P287" s="7"/>
      <c r="Q287" s="7"/>
      <c r="R287" s="7"/>
      <c r="S287" s="7"/>
      <c r="T287" s="7"/>
      <c r="U287" s="7"/>
      <c r="V287" s="7"/>
      <c r="W287" s="7"/>
    </row>
    <row r="288" spans="1:23">
      <c r="A288" s="288" t="s">
        <v>658</v>
      </c>
      <c r="B288" s="701">
        <f>'убыт 100%'!H8</f>
        <v>15.637065637065637</v>
      </c>
      <c r="C288" s="701">
        <f>'убыт 100%'!I8</f>
        <v>16.510903426791277</v>
      </c>
      <c r="D288" s="701">
        <f>'убыт 100%'!J8</f>
        <v>18.614718614718615</v>
      </c>
      <c r="E288" s="701">
        <f>'убыт 100%'!K8</f>
        <v>20.345252774352652</v>
      </c>
      <c r="F288" s="7"/>
      <c r="G288" s="7"/>
      <c r="H288" s="7"/>
      <c r="I288" s="7"/>
      <c r="J288" s="7"/>
      <c r="K288" s="7"/>
      <c r="L288" s="7"/>
      <c r="M288" s="7"/>
      <c r="N288" s="7"/>
      <c r="O288" s="7"/>
      <c r="P288" s="7"/>
      <c r="Q288" s="7"/>
      <c r="R288" s="7"/>
      <c r="S288" s="7"/>
      <c r="T288" s="7"/>
      <c r="U288" s="7"/>
      <c r="V288" s="7"/>
      <c r="W288" s="7"/>
    </row>
    <row r="289" spans="1:23">
      <c r="A289" s="288" t="s">
        <v>657</v>
      </c>
      <c r="B289" s="701">
        <f>'убыт 100%'!H28</f>
        <v>18.103448275862068</v>
      </c>
      <c r="C289" s="701">
        <f>'убыт 100%'!I28</f>
        <v>19.396551724137932</v>
      </c>
      <c r="D289" s="701">
        <f>'убыт 100%'!J28</f>
        <v>20.168067226890756</v>
      </c>
      <c r="E289" s="701">
        <f>'убыт 100%'!K28</f>
        <v>24.545454545454547</v>
      </c>
      <c r="F289" s="7"/>
      <c r="G289" s="7"/>
      <c r="H289" s="7"/>
      <c r="I289" s="7"/>
      <c r="J289" s="7"/>
      <c r="K289" s="7"/>
      <c r="L289" s="7"/>
      <c r="M289" s="7"/>
      <c r="N289" s="7"/>
      <c r="O289" s="7"/>
      <c r="P289" s="7"/>
      <c r="Q289" s="7"/>
      <c r="R289" s="7"/>
      <c r="S289" s="7"/>
      <c r="T289" s="7"/>
      <c r="U289" s="7"/>
      <c r="V289" s="7"/>
      <c r="W289" s="7"/>
    </row>
    <row r="290" spans="1:23">
      <c r="A290" t="s">
        <v>667</v>
      </c>
      <c r="B290" s="701">
        <f>'убыт 100%'!H16</f>
        <v>6.4516129032258061</v>
      </c>
      <c r="C290" s="701">
        <f>'убыт 100%'!I16</f>
        <v>8.1632653061224492</v>
      </c>
      <c r="D290" s="701">
        <f>'убыт 100%'!J16</f>
        <v>17.525773195876287</v>
      </c>
      <c r="E290" s="701">
        <f>'убыт 100%'!K16</f>
        <v>15.625</v>
      </c>
      <c r="F290" s="7"/>
      <c r="G290" s="7"/>
      <c r="H290" s="7"/>
      <c r="I290" s="7"/>
      <c r="J290" s="7"/>
      <c r="K290" s="7"/>
      <c r="L290" s="7"/>
      <c r="M290" s="7"/>
      <c r="N290" s="7"/>
      <c r="O290" s="7"/>
      <c r="P290" s="7"/>
      <c r="Q290" s="7"/>
      <c r="R290" s="7"/>
      <c r="S290" s="7"/>
      <c r="T290" s="7"/>
      <c r="U290" s="7"/>
      <c r="V290" s="7"/>
      <c r="W290" s="7"/>
    </row>
    <row r="291" spans="1:23">
      <c r="A291" s="379" t="s">
        <v>669</v>
      </c>
      <c r="B291" s="354">
        <f>'убыт 100%'!H32</f>
        <v>10.44776119402985</v>
      </c>
      <c r="C291" s="354">
        <f>'убыт 100%'!I32</f>
        <v>12.45674740484429</v>
      </c>
      <c r="D291" s="354">
        <f>'убыт 100%'!J32</f>
        <v>12.881355932203389</v>
      </c>
      <c r="E291" s="354">
        <f>'убыт 100%'!K32</f>
        <v>10.855263157894736</v>
      </c>
      <c r="F291" s="7"/>
      <c r="G291" s="7"/>
      <c r="H291" s="7"/>
      <c r="I291" s="7"/>
      <c r="J291" s="7"/>
      <c r="K291" s="7"/>
      <c r="L291" s="7"/>
      <c r="M291" s="7"/>
      <c r="N291" s="7"/>
      <c r="O291" s="7"/>
      <c r="P291" s="7"/>
      <c r="Q291" s="7"/>
      <c r="R291" s="7"/>
      <c r="S291" s="7"/>
      <c r="T291" s="7"/>
      <c r="U291" s="7"/>
      <c r="V291" s="7"/>
      <c r="W291" s="7"/>
    </row>
    <row r="292" spans="1:23">
      <c r="A292" s="379" t="s">
        <v>670</v>
      </c>
      <c r="B292" s="354">
        <f>'убыт 100%'!H24</f>
        <v>37.5</v>
      </c>
      <c r="C292" s="354">
        <f>'убыт 100%'!I24</f>
        <v>43.750000000000007</v>
      </c>
      <c r="D292" s="354">
        <f>'убыт 100%'!J24</f>
        <v>26.582278481012654</v>
      </c>
      <c r="E292" s="354">
        <f>'убыт 100%'!K24</f>
        <v>24.050632911392402</v>
      </c>
      <c r="G292" s="7"/>
      <c r="H292" s="7"/>
      <c r="I292" s="7"/>
      <c r="J292" s="7"/>
      <c r="K292" s="7"/>
      <c r="L292" s="7"/>
      <c r="M292" s="7"/>
      <c r="N292" s="7"/>
      <c r="O292" s="7"/>
      <c r="P292" s="7"/>
      <c r="Q292" s="7"/>
      <c r="R292" s="7"/>
      <c r="S292" s="7"/>
      <c r="T292" s="7"/>
      <c r="U292" s="7"/>
      <c r="V292" s="7"/>
      <c r="W292" s="7"/>
    </row>
    <row r="293" spans="1:23">
      <c r="A293" s="7"/>
      <c r="B293" s="7"/>
      <c r="C293" s="7"/>
      <c r="D293" s="7"/>
      <c r="E293" s="7"/>
      <c r="F293" s="7"/>
      <c r="G293" s="7"/>
      <c r="H293" s="7"/>
      <c r="I293" s="7"/>
      <c r="J293" s="7"/>
      <c r="K293" s="7"/>
      <c r="L293" s="7"/>
      <c r="M293" s="7"/>
      <c r="N293" s="7"/>
      <c r="O293" s="7"/>
      <c r="P293" s="7"/>
      <c r="Q293" s="7"/>
      <c r="R293" s="7"/>
      <c r="S293" s="7"/>
      <c r="T293" s="7"/>
      <c r="U293" s="7"/>
      <c r="V293" s="7"/>
      <c r="W293" s="7"/>
    </row>
    <row r="294" spans="1:23">
      <c r="A294" s="7"/>
      <c r="B294" s="7"/>
      <c r="C294" s="7"/>
      <c r="D294" s="7"/>
      <c r="E294" s="7"/>
      <c r="F294" s="7"/>
      <c r="G294" s="7"/>
      <c r="H294" s="7"/>
      <c r="I294" s="7"/>
      <c r="J294" s="7"/>
      <c r="K294" s="7"/>
      <c r="L294" s="7"/>
      <c r="M294" s="7"/>
      <c r="N294" s="7"/>
      <c r="O294" s="7"/>
      <c r="P294" s="7"/>
      <c r="Q294" s="7"/>
      <c r="R294" s="7"/>
      <c r="S294" s="7"/>
      <c r="T294" s="7"/>
      <c r="U294" s="7"/>
      <c r="V294" s="7"/>
      <c r="W294" s="7"/>
    </row>
    <row r="295" spans="1:23">
      <c r="A295" s="7"/>
      <c r="B295" s="7"/>
      <c r="C295" s="7"/>
      <c r="D295" s="7"/>
      <c r="E295" s="7"/>
      <c r="F295" s="7"/>
      <c r="G295" s="7"/>
      <c r="H295" s="7"/>
      <c r="I295" s="7"/>
      <c r="J295" s="7"/>
      <c r="K295" s="7"/>
      <c r="L295" s="7"/>
      <c r="M295" s="7"/>
      <c r="N295" s="7"/>
      <c r="O295" s="7"/>
      <c r="P295" s="7"/>
      <c r="Q295" s="7"/>
      <c r="R295" s="7"/>
      <c r="S295" s="7"/>
      <c r="T295" s="7"/>
      <c r="U295" s="7"/>
      <c r="V295" s="7"/>
      <c r="W295" s="7"/>
    </row>
    <row r="296" spans="1:23">
      <c r="A296" s="7"/>
      <c r="B296" s="7"/>
      <c r="C296" s="7"/>
      <c r="D296" s="7"/>
      <c r="E296" s="7"/>
      <c r="F296" s="7"/>
      <c r="G296" s="7"/>
      <c r="H296" s="7"/>
      <c r="I296" s="7"/>
      <c r="J296" s="7"/>
      <c r="K296" s="7"/>
      <c r="L296" s="7"/>
      <c r="M296" s="7"/>
      <c r="N296" s="7"/>
      <c r="O296" s="7"/>
      <c r="P296" s="7"/>
      <c r="Q296" s="7"/>
      <c r="R296" s="7"/>
      <c r="S296" s="7"/>
      <c r="T296" s="7"/>
      <c r="U296" s="7"/>
      <c r="V296" s="7"/>
      <c r="W296" s="7"/>
    </row>
    <row r="297" spans="1:23">
      <c r="A297" s="128"/>
      <c r="B297" s="160"/>
      <c r="C297" s="160"/>
      <c r="D297" s="160"/>
      <c r="E297" s="160"/>
    </row>
    <row r="298" spans="1:23">
      <c r="A298" s="7"/>
      <c r="B298" s="7"/>
      <c r="C298" s="7"/>
      <c r="D298" s="7"/>
      <c r="E298" s="7"/>
      <c r="F298" s="7"/>
      <c r="T298" s="7"/>
      <c r="U298" s="7"/>
      <c r="V298" s="7"/>
      <c r="W298" s="7"/>
    </row>
    <row r="299" spans="1:23">
      <c r="A299" s="7" t="s">
        <v>585</v>
      </c>
      <c r="B299" s="7"/>
      <c r="C299" s="7"/>
      <c r="D299" s="7"/>
      <c r="E299" s="7"/>
      <c r="F299" s="7"/>
      <c r="T299" s="7"/>
      <c r="U299" s="7"/>
      <c r="V299" s="7"/>
      <c r="W299" s="7"/>
    </row>
    <row r="300" spans="1:23">
      <c r="A300" s="7"/>
      <c r="B300" s="7"/>
      <c r="C300" s="7"/>
      <c r="D300" s="7"/>
      <c r="E300" s="7"/>
      <c r="F300" s="7"/>
      <c r="T300" s="7"/>
      <c r="U300" s="7"/>
      <c r="V300" s="7"/>
      <c r="W300" s="7"/>
    </row>
    <row r="301" spans="1:23">
      <c r="A301" s="7"/>
      <c r="B301" s="7"/>
      <c r="C301" s="7"/>
      <c r="D301" s="7"/>
      <c r="E301" s="7"/>
      <c r="F301" s="7"/>
      <c r="T301" s="7"/>
      <c r="U301" s="7"/>
      <c r="V301" s="7"/>
      <c r="W301" s="7"/>
    </row>
    <row r="302" spans="1:23">
      <c r="A302" s="7"/>
      <c r="B302" s="7"/>
      <c r="C302" s="7"/>
      <c r="D302" s="7"/>
      <c r="E302" s="7"/>
      <c r="F302" s="7"/>
      <c r="T302" s="7"/>
      <c r="U302" s="7"/>
      <c r="V302" s="7"/>
      <c r="W302" s="7"/>
    </row>
    <row r="303" spans="1:23">
      <c r="A303" s="7"/>
      <c r="B303" s="7"/>
      <c r="C303" s="7"/>
      <c r="D303" s="7"/>
      <c r="E303" s="7"/>
      <c r="F303" s="7"/>
      <c r="T303" s="7"/>
      <c r="U303" s="7"/>
      <c r="V303" s="7"/>
      <c r="W303" s="7"/>
    </row>
    <row r="304" spans="1:23">
      <c r="A304" s="7"/>
      <c r="B304" s="7"/>
      <c r="C304" s="7"/>
      <c r="D304" s="7"/>
      <c r="E304" s="7"/>
      <c r="F304" s="7"/>
      <c r="T304" s="7"/>
      <c r="U304" s="7"/>
      <c r="V304" s="7"/>
      <c r="W304" s="7"/>
    </row>
    <row r="305" spans="1:23">
      <c r="A305" s="7"/>
      <c r="B305" s="7"/>
      <c r="C305" s="7"/>
      <c r="D305" s="7"/>
      <c r="E305" s="7"/>
      <c r="F305" s="7"/>
      <c r="T305" s="7"/>
      <c r="U305" s="7"/>
      <c r="V305" s="7"/>
      <c r="W305" s="7"/>
    </row>
    <row r="306" spans="1:23">
      <c r="T306" s="7"/>
      <c r="U306" s="7"/>
      <c r="V306" s="7"/>
      <c r="W306" s="7"/>
    </row>
    <row r="307" spans="1:23">
      <c r="T307" s="7"/>
      <c r="U307" s="7"/>
      <c r="V307" s="7"/>
      <c r="W307" s="7"/>
    </row>
    <row r="308" spans="1:23">
      <c r="B308" s="703" t="str">
        <f>B287</f>
        <v>2 кв 2008</v>
      </c>
      <c r="C308" s="703" t="str">
        <f>C287</f>
        <v>3 кв</v>
      </c>
      <c r="D308" s="703" t="str">
        <f>D287</f>
        <v>4 кв</v>
      </c>
      <c r="E308" s="703" t="str">
        <f>E287</f>
        <v>1 кв 2009</v>
      </c>
      <c r="T308" s="7"/>
      <c r="U308" s="7"/>
      <c r="V308" s="7"/>
      <c r="W308" s="7"/>
    </row>
    <row r="309" spans="1:23">
      <c r="T309" s="7"/>
      <c r="U309" s="7"/>
      <c r="V309" s="7"/>
      <c r="W309" s="7"/>
    </row>
    <row r="310" spans="1:23">
      <c r="A310" t="s">
        <v>671</v>
      </c>
      <c r="B310" s="354">
        <f>'произв. труда'!H36</f>
        <v>29.148629148629148</v>
      </c>
      <c r="C310" s="354">
        <f>'произв. труда'!I36</f>
        <v>36.507936507936506</v>
      </c>
      <c r="D310" s="354">
        <f>'произв. труда'!J36</f>
        <v>44.949494949494948</v>
      </c>
      <c r="E310" s="354">
        <f>'произв. труда'!K36</f>
        <v>62.481962481962483</v>
      </c>
    </row>
    <row r="311" spans="1:23">
      <c r="A311" t="s">
        <v>672</v>
      </c>
      <c r="B311" s="359">
        <f>Расч!C315</f>
        <v>70.756969921819717</v>
      </c>
      <c r="C311" s="359">
        <f>Расч!D315</f>
        <v>79.772535874297006</v>
      </c>
      <c r="D311" s="359">
        <f>Расч!E315</f>
        <v>89.992244416947017</v>
      </c>
      <c r="E311" s="359">
        <f>Расч!F315</f>
        <v>95.950804862437565</v>
      </c>
    </row>
    <row r="314" spans="1:23" ht="26.4">
      <c r="B314" s="407" t="s">
        <v>85</v>
      </c>
      <c r="C314" s="408" t="str">
        <f>B269</f>
        <v>2 кв 2008</v>
      </c>
      <c r="D314" s="408" t="str">
        <f>C269</f>
        <v>3 кв</v>
      </c>
      <c r="E314" s="408" t="str">
        <f>D269</f>
        <v>4 кв</v>
      </c>
      <c r="F314" s="408" t="str">
        <f>E269</f>
        <v>1 кв 2009</v>
      </c>
      <c r="G314" s="7"/>
      <c r="H314" s="7"/>
      <c r="I314" s="7"/>
      <c r="J314" s="7"/>
      <c r="K314" s="7"/>
      <c r="L314" s="7"/>
      <c r="M314" s="7"/>
      <c r="N314" s="7"/>
      <c r="O314" s="7"/>
    </row>
    <row r="315" spans="1:23" ht="37.799999999999997">
      <c r="B315" s="406" t="s">
        <v>179</v>
      </c>
      <c r="C315" s="404">
        <f>'РП 0%'!H36</f>
        <v>15.637065637065637</v>
      </c>
      <c r="D315" s="404">
        <f>'РП 0%'!I36</f>
        <v>16.510903426791277</v>
      </c>
      <c r="E315" s="404">
        <f>'РП 0%'!J36</f>
        <v>18.614718614718615</v>
      </c>
      <c r="F315" s="404">
        <f>'РП 0%'!K36</f>
        <v>20.38295243977764</v>
      </c>
      <c r="G315" s="7"/>
      <c r="H315" s="7"/>
      <c r="I315" s="7"/>
      <c r="J315" s="7"/>
      <c r="K315" s="7"/>
      <c r="L315" s="7"/>
      <c r="M315" s="7"/>
      <c r="N315" s="7"/>
      <c r="O315" s="7"/>
    </row>
    <row r="316" spans="1:23" ht="63">
      <c r="B316" s="406" t="s">
        <v>691</v>
      </c>
      <c r="C316" s="405">
        <f>'РП 20%'!H36-'РП 0%'!H36</f>
        <v>39.63963963963964</v>
      </c>
      <c r="D316" s="405">
        <f>'РП 20%'!I36-'РП 0%'!I36</f>
        <v>38.691588785046733</v>
      </c>
      <c r="E316" s="405">
        <f>'РП 20%'!J36-'РП 0%'!J36</f>
        <v>40.012368583797155</v>
      </c>
      <c r="F316" s="405">
        <f>'РП 20%'!K36-'РП 0%'!K36</f>
        <v>37.677578752316244</v>
      </c>
      <c r="G316" s="7"/>
      <c r="H316" s="7"/>
      <c r="I316" s="7"/>
      <c r="J316" s="7"/>
      <c r="K316" s="7"/>
      <c r="L316" s="7"/>
      <c r="M316" s="7"/>
      <c r="N316" s="7"/>
      <c r="O316" s="7"/>
    </row>
    <row r="317" spans="1:23" ht="50.4">
      <c r="B317" s="406" t="s">
        <v>180</v>
      </c>
      <c r="C317" s="405">
        <f>'РП 40%'!H36-'РП 20%'!H36</f>
        <v>22.715572715572712</v>
      </c>
      <c r="D317" s="405">
        <f>'РП 40%'!I36-'РП 20%'!I36</f>
        <v>23.987538940809969</v>
      </c>
      <c r="E317" s="405">
        <f>'РП 40%'!J36-'РП 20%'!J36</f>
        <v>22.881880024737171</v>
      </c>
      <c r="F317" s="405">
        <f>'РП 40%'!K36-'РП 20%'!K36</f>
        <v>20.568252007411978</v>
      </c>
      <c r="G317" s="7"/>
      <c r="H317" s="7"/>
      <c r="I317" s="7"/>
      <c r="J317" s="7"/>
      <c r="K317" s="7"/>
      <c r="L317" s="7"/>
      <c r="M317" s="7"/>
      <c r="N317" s="7"/>
      <c r="O317" s="7"/>
    </row>
    <row r="318" spans="1:23" ht="50.4">
      <c r="B318" s="406" t="s">
        <v>692</v>
      </c>
      <c r="C318" s="405">
        <f>'РП 40%'!H35</f>
        <v>22.007722007722009</v>
      </c>
      <c r="D318" s="405">
        <f>'РП 40%'!I35</f>
        <v>20.623052959501557</v>
      </c>
      <c r="E318" s="405">
        <f>'РП 40%'!J35</f>
        <v>18.429189857761287</v>
      </c>
      <c r="F318" s="405">
        <f>'РП 40%'!K35</f>
        <v>21.062384187770228</v>
      </c>
      <c r="G318" s="7"/>
      <c r="H318" s="7"/>
      <c r="I318" s="7"/>
      <c r="J318" s="7"/>
      <c r="K318" s="7"/>
      <c r="L318" s="7"/>
      <c r="M318" s="7"/>
      <c r="N318" s="7"/>
      <c r="O318" s="7"/>
    </row>
    <row r="319" spans="1:23">
      <c r="B319" s="7"/>
      <c r="C319" s="446">
        <f>SUM(C315:C318)</f>
        <v>100</v>
      </c>
      <c r="D319" s="446">
        <f>SUM(D315:D318)</f>
        <v>99.813084112149539</v>
      </c>
      <c r="E319" s="446">
        <f>SUM(E315:E318)</f>
        <v>99.938157081014225</v>
      </c>
      <c r="F319" s="446">
        <f>SUM(F315:F318)</f>
        <v>99.691167387276096</v>
      </c>
      <c r="G319" s="7"/>
      <c r="H319" s="7"/>
      <c r="I319" s="7"/>
      <c r="J319" s="7"/>
      <c r="K319" s="7"/>
      <c r="L319" s="7"/>
      <c r="M319" s="7"/>
      <c r="N319" s="7"/>
      <c r="O319" s="7"/>
    </row>
    <row r="320" spans="1:23">
      <c r="B320" s="445" t="s">
        <v>696</v>
      </c>
      <c r="C320" s="7">
        <f>'РП 0%'!H37</f>
        <v>1.8661518661518661</v>
      </c>
      <c r="D320" s="7">
        <f>'РП 0%'!I37</f>
        <v>1.3707165109034267</v>
      </c>
      <c r="E320" s="7">
        <f>'РП 0%'!J37</f>
        <v>1.7934446505875077</v>
      </c>
      <c r="F320" s="7">
        <f>'РП 0%'!K37</f>
        <v>1.8529956763434219</v>
      </c>
      <c r="G320" s="7"/>
      <c r="H320" s="7"/>
      <c r="I320" s="7"/>
      <c r="J320" s="7"/>
      <c r="K320" s="7"/>
      <c r="L320" s="7"/>
      <c r="M320" s="7"/>
      <c r="N320" s="7"/>
      <c r="O320" s="7"/>
    </row>
    <row r="321" spans="2:15">
      <c r="B321" s="445" t="s">
        <v>703</v>
      </c>
      <c r="C321" s="446">
        <f>'РП 20%'!H37</f>
        <v>0.32175032175032175</v>
      </c>
      <c r="D321" s="446">
        <f>'РП 20%'!I37</f>
        <v>0.49844236760124611</v>
      </c>
      <c r="E321" s="446">
        <f>'РП 20%'!J37</f>
        <v>0.37105751391465674</v>
      </c>
      <c r="F321" s="446">
        <f>'РП 20%'!K37</f>
        <v>0.37059913526868438</v>
      </c>
      <c r="G321" s="7"/>
      <c r="H321" s="7"/>
      <c r="I321" s="7"/>
      <c r="J321" s="7"/>
      <c r="K321" s="7"/>
      <c r="L321" s="7"/>
      <c r="M321" s="7"/>
      <c r="N321" s="7"/>
      <c r="O321" s="7"/>
    </row>
    <row r="322" spans="2:15">
      <c r="B322" s="445" t="s">
        <v>704</v>
      </c>
      <c r="C322" s="7">
        <f>'РП 40%'!H37</f>
        <v>0</v>
      </c>
      <c r="D322" s="7">
        <f>'РП 40%'!I37</f>
        <v>0.18691588785046728</v>
      </c>
      <c r="E322" s="7">
        <f>'РП 40%'!J37</f>
        <v>6.1842918985776131E-2</v>
      </c>
      <c r="F322" s="7">
        <f>'РП 40%'!K37</f>
        <v>0.30883261272390367</v>
      </c>
      <c r="G322" s="7"/>
      <c r="H322" s="7"/>
      <c r="I322" s="7"/>
      <c r="J322" s="7"/>
      <c r="K322" s="7"/>
      <c r="L322" s="7"/>
      <c r="M322" s="7"/>
      <c r="N322" s="7"/>
      <c r="O322" s="7"/>
    </row>
    <row r="323" spans="2:15">
      <c r="B323" s="7"/>
      <c r="C323" s="7"/>
      <c r="D323" s="7"/>
      <c r="E323" s="7"/>
      <c r="F323" s="7"/>
      <c r="G323" s="7"/>
      <c r="H323" s="7"/>
      <c r="I323" s="7"/>
      <c r="J323" s="7"/>
      <c r="K323" s="7"/>
      <c r="L323" s="7"/>
      <c r="M323" s="7"/>
      <c r="N323" s="7"/>
      <c r="O323" s="7"/>
    </row>
    <row r="324" spans="2:15">
      <c r="B324" s="445" t="s">
        <v>277</v>
      </c>
      <c r="C324" s="446">
        <f>C315+C316+C317+C318+C320+C321+C322</f>
        <v>102.18790218790218</v>
      </c>
      <c r="D324" s="446">
        <f>D315+D316+D317+D318+D320+D321+D322</f>
        <v>101.86915887850466</v>
      </c>
      <c r="E324" s="446">
        <f>E315+E316+E317+E318+E320+E321+E322</f>
        <v>102.16450216450215</v>
      </c>
      <c r="F324" s="446">
        <f>F315+F316+F317+F318+F320+F321+F322</f>
        <v>102.22359481161212</v>
      </c>
      <c r="G324" s="7"/>
      <c r="H324" s="7"/>
      <c r="I324" s="7"/>
      <c r="J324" s="7"/>
      <c r="K324" s="7"/>
      <c r="L324" s="7"/>
      <c r="M324" s="7"/>
      <c r="N324" s="7"/>
      <c r="O324" s="7"/>
    </row>
  </sheetData>
  <mergeCells count="3">
    <mergeCell ref="A7:D8"/>
    <mergeCell ref="A9:C9"/>
    <mergeCell ref="A87:J88"/>
  </mergeCells>
  <phoneticPr fontId="46" type="noConversion"/>
  <pageMargins left="0.75" right="0.75" top="1" bottom="1" header="0.5" footer="0.5"/>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7">
    <tabColor indexed="29"/>
  </sheetPr>
  <dimension ref="A1:V338"/>
  <sheetViews>
    <sheetView view="pageBreakPreview" zoomScaleNormal="100" zoomScaleSheetLayoutView="100" workbookViewId="0">
      <selection activeCell="H335" sqref="H335"/>
    </sheetView>
  </sheetViews>
  <sheetFormatPr defaultRowHeight="13.2"/>
  <cols>
    <col min="1" max="1" width="3.5546875" customWidth="1"/>
    <col min="2" max="2" width="9.44140625" customWidth="1"/>
    <col min="3" max="3" width="1.44140625" customWidth="1"/>
    <col min="4" max="7" width="5.6640625" customWidth="1"/>
    <col min="8" max="9" width="9.44140625" customWidth="1"/>
    <col min="10" max="11" width="10.109375" customWidth="1"/>
    <col min="12" max="12" width="10.5546875" customWidth="1"/>
    <col min="13" max="13" width="9.44140625" customWidth="1"/>
    <col min="14" max="14" width="9.44140625" hidden="1" customWidth="1"/>
    <col min="15" max="15" width="7.33203125" hidden="1" customWidth="1"/>
    <col min="16" max="16" width="6.6640625" hidden="1" customWidth="1"/>
    <col min="17" max="17" width="6.5546875" hidden="1" customWidth="1"/>
    <col min="18" max="18" width="6.44140625" hidden="1" customWidth="1"/>
    <col min="19" max="19" width="7.88671875" hidden="1" customWidth="1"/>
    <col min="20" max="20" width="7" hidden="1" customWidth="1"/>
    <col min="21" max="21" width="7.6640625" hidden="1" customWidth="1"/>
    <col min="22" max="22" width="5.88671875" hidden="1" customWidth="1"/>
    <col min="23" max="23" width="6.109375" customWidth="1"/>
    <col min="24" max="24" width="6.33203125" customWidth="1"/>
    <col min="25" max="25" width="6.44140625" bestFit="1" customWidth="1"/>
    <col min="26" max="26" width="7.44140625" customWidth="1"/>
    <col min="27" max="27" width="9" customWidth="1"/>
    <col min="28" max="29" width="7.109375" bestFit="1" customWidth="1"/>
    <col min="30" max="30" width="9" bestFit="1" customWidth="1"/>
    <col min="31" max="31" width="7.5546875" bestFit="1" customWidth="1"/>
    <col min="32" max="33" width="7.109375" bestFit="1" customWidth="1"/>
    <col min="34" max="35" width="5.6640625" bestFit="1" customWidth="1"/>
    <col min="38" max="38" width="6.109375" customWidth="1"/>
    <col min="39" max="39" width="5.88671875" customWidth="1"/>
    <col min="40" max="40" width="5.6640625" customWidth="1"/>
    <col min="41" max="41" width="6" customWidth="1"/>
    <col min="44" max="44" width="4.109375" customWidth="1"/>
    <col min="45" max="45" width="4.44140625" customWidth="1"/>
    <col min="46" max="47" width="4.5546875" customWidth="1"/>
    <col min="48" max="48" width="5.33203125" customWidth="1"/>
    <col min="49" max="49" width="5.44140625" customWidth="1"/>
    <col min="50" max="50" width="4.6640625" customWidth="1"/>
    <col min="51" max="51" width="4.5546875" customWidth="1"/>
    <col min="52" max="52" width="3.33203125" customWidth="1"/>
    <col min="53" max="53" width="4.5546875" customWidth="1"/>
    <col min="54" max="54" width="4.109375" customWidth="1"/>
    <col min="55" max="56" width="4.6640625" customWidth="1"/>
    <col min="57" max="57" width="5.44140625" customWidth="1"/>
  </cols>
  <sheetData>
    <row r="1" spans="1:21" ht="19.5" customHeight="1">
      <c r="A1" s="1315" t="s">
        <v>727</v>
      </c>
      <c r="B1" s="1315"/>
      <c r="C1" s="1315"/>
      <c r="D1" s="1315"/>
      <c r="E1" s="1315"/>
      <c r="F1" s="1315"/>
      <c r="G1" s="1315"/>
      <c r="H1" s="1315"/>
      <c r="I1" s="1315"/>
      <c r="J1" s="1315"/>
      <c r="K1" s="1315"/>
      <c r="L1" s="1315"/>
      <c r="M1" s="1315"/>
    </row>
    <row r="2" spans="1:21" ht="12.75" customHeight="1">
      <c r="A2" s="1347"/>
      <c r="B2" s="1347"/>
      <c r="C2" s="1347"/>
      <c r="D2" s="1347"/>
      <c r="E2" s="1347"/>
      <c r="F2" s="1347"/>
      <c r="G2" s="1347"/>
      <c r="H2" s="1347"/>
      <c r="I2" s="1347"/>
      <c r="J2" s="1347"/>
      <c r="K2" s="1347"/>
      <c r="L2" s="1347"/>
      <c r="M2" s="1347"/>
      <c r="N2" s="331" t="s">
        <v>393</v>
      </c>
      <c r="Q2" s="332" t="s">
        <v>6</v>
      </c>
      <c r="R2" s="332" t="s">
        <v>7</v>
      </c>
      <c r="S2" s="332" t="s">
        <v>8</v>
      </c>
      <c r="T2" s="332" t="s">
        <v>12</v>
      </c>
      <c r="U2" s="332"/>
    </row>
    <row r="3" spans="1:21" s="7" customFormat="1" ht="9" customHeight="1">
      <c r="A3" s="23"/>
      <c r="B3" s="23"/>
      <c r="C3" s="23"/>
      <c r="D3" s="23"/>
      <c r="E3" s="23"/>
      <c r="F3" s="23"/>
      <c r="G3" s="23"/>
      <c r="H3" s="23"/>
      <c r="I3" s="23"/>
      <c r="J3" s="23"/>
      <c r="K3" s="23"/>
      <c r="L3" s="23"/>
      <c r="M3" s="23"/>
      <c r="N3" s="331" t="s">
        <v>394</v>
      </c>
      <c r="Q3" s="332" t="s">
        <v>6</v>
      </c>
      <c r="R3" s="332" t="s">
        <v>7</v>
      </c>
      <c r="S3" s="332" t="s">
        <v>8</v>
      </c>
      <c r="T3" s="332" t="s">
        <v>12</v>
      </c>
      <c r="U3" s="332" t="s">
        <v>9</v>
      </c>
    </row>
    <row r="4" spans="1:21" s="24" customFormat="1" ht="12.75" customHeight="1">
      <c r="A4" s="1365" t="s">
        <v>2</v>
      </c>
      <c r="B4" s="1365"/>
      <c r="C4" s="1365"/>
      <c r="D4" s="1365"/>
      <c r="E4" s="1365"/>
      <c r="F4" s="1365"/>
      <c r="G4" s="1365"/>
      <c r="H4" s="1365"/>
      <c r="I4" s="1365"/>
      <c r="J4" s="1365"/>
      <c r="K4" s="1365"/>
      <c r="L4" s="1365"/>
      <c r="M4" s="1365"/>
      <c r="N4" s="291" t="s">
        <v>215</v>
      </c>
      <c r="O4" s="332" t="s">
        <v>11</v>
      </c>
      <c r="P4" s="332" t="s">
        <v>10</v>
      </c>
      <c r="Q4" s="332" t="s">
        <v>6</v>
      </c>
      <c r="R4" s="332" t="s">
        <v>7</v>
      </c>
      <c r="S4" s="332" t="s">
        <v>8</v>
      </c>
      <c r="T4" s="332" t="s">
        <v>12</v>
      </c>
      <c r="U4" s="332" t="s">
        <v>9</v>
      </c>
    </row>
    <row r="5" spans="1:21" s="24" customFormat="1" ht="12.75" customHeight="1">
      <c r="A5" s="1366" t="s">
        <v>0</v>
      </c>
      <c r="B5" s="1366"/>
      <c r="C5" s="1366"/>
      <c r="D5" s="1366"/>
      <c r="E5" s="1366"/>
      <c r="F5" s="1366"/>
      <c r="G5" s="1366"/>
      <c r="H5" s="1366"/>
      <c r="I5" s="1366"/>
      <c r="J5" s="1366"/>
      <c r="K5" s="1366"/>
      <c r="L5" s="1366"/>
      <c r="M5" s="1366"/>
      <c r="N5" s="291" t="s">
        <v>216</v>
      </c>
      <c r="O5" s="291"/>
      <c r="P5" s="291"/>
      <c r="Q5" s="332" t="s">
        <v>377</v>
      </c>
      <c r="R5" s="332" t="s">
        <v>410</v>
      </c>
      <c r="S5" s="332" t="s">
        <v>311</v>
      </c>
      <c r="T5" s="332" t="s">
        <v>400</v>
      </c>
      <c r="U5" s="332" t="s">
        <v>13</v>
      </c>
    </row>
    <row r="6" spans="1:21" s="24" customFormat="1" ht="12.75" customHeight="1">
      <c r="A6" s="1365" t="s">
        <v>1</v>
      </c>
      <c r="B6" s="1365"/>
      <c r="C6" s="1365"/>
      <c r="D6" s="1365"/>
      <c r="E6" s="1365"/>
      <c r="F6" s="1365"/>
      <c r="G6" s="1365"/>
      <c r="H6" s="1365"/>
      <c r="I6" s="1365"/>
      <c r="J6" s="1365"/>
      <c r="K6" s="1365"/>
      <c r="L6" s="1365"/>
      <c r="M6" s="1365"/>
    </row>
    <row r="7" spans="1:21" ht="6.75" customHeight="1">
      <c r="A7" s="22"/>
      <c r="B7" s="22"/>
      <c r="C7" s="22"/>
      <c r="D7" s="22"/>
      <c r="E7" s="22"/>
      <c r="F7" s="22"/>
      <c r="G7" s="22"/>
      <c r="H7" s="22"/>
      <c r="I7" s="22"/>
      <c r="J7" s="22"/>
      <c r="K7" s="22"/>
      <c r="L7" s="22"/>
      <c r="M7" s="22"/>
    </row>
    <row r="8" spans="1:21" ht="14.25" customHeight="1">
      <c r="A8" s="1364" t="s">
        <v>3</v>
      </c>
      <c r="B8" s="1364"/>
      <c r="C8" s="1364"/>
      <c r="D8" s="1364"/>
      <c r="E8" s="1364"/>
      <c r="F8" s="1364"/>
      <c r="G8" s="1364"/>
      <c r="H8" s="1364"/>
      <c r="I8" s="1364"/>
      <c r="J8" s="1364"/>
      <c r="K8" s="1364"/>
      <c r="L8" s="1364"/>
      <c r="M8" s="1364"/>
    </row>
    <row r="9" spans="1:21" ht="12" customHeight="1">
      <c r="A9" s="1348" t="s">
        <v>4</v>
      </c>
      <c r="B9" s="1348"/>
      <c r="C9" s="1348"/>
      <c r="D9" s="1348"/>
      <c r="E9" s="1348"/>
      <c r="F9" s="1348"/>
      <c r="G9" s="1348"/>
      <c r="H9" s="1348"/>
      <c r="I9" s="1348"/>
      <c r="J9" s="1348"/>
      <c r="K9" s="1348"/>
      <c r="L9" s="1348"/>
      <c r="M9" s="1348"/>
    </row>
    <row r="10" spans="1:21" ht="8.25" customHeight="1">
      <c r="A10" s="1363" t="s">
        <v>5</v>
      </c>
      <c r="B10" s="1363"/>
      <c r="C10" s="1363"/>
      <c r="D10" s="1363"/>
      <c r="E10" s="1363"/>
      <c r="F10" s="1363"/>
      <c r="G10" s="1363"/>
      <c r="H10" s="1363"/>
      <c r="I10" s="1363"/>
      <c r="J10" s="1363"/>
      <c r="K10" s="1363"/>
      <c r="L10" s="1363"/>
      <c r="M10" s="1363"/>
    </row>
    <row r="11" spans="1:21" ht="9.75" customHeight="1">
      <c r="A11" s="1363"/>
      <c r="B11" s="1363"/>
      <c r="C11" s="1363"/>
      <c r="D11" s="1363"/>
      <c r="E11" s="1363"/>
      <c r="F11" s="1363"/>
      <c r="G11" s="1363"/>
      <c r="H11" s="1363"/>
      <c r="I11" s="1363"/>
      <c r="J11" s="1363"/>
      <c r="K11" s="1363"/>
      <c r="L11" s="1363"/>
      <c r="M11" s="1363"/>
    </row>
    <row r="12" spans="1:21" ht="12" customHeight="1">
      <c r="A12" s="293"/>
      <c r="B12" s="293"/>
      <c r="C12" s="293"/>
      <c r="D12" s="293"/>
      <c r="E12" s="293"/>
    </row>
    <row r="13" spans="1:21" ht="13.5" customHeight="1">
      <c r="A13" s="293"/>
      <c r="B13" s="293"/>
      <c r="C13" s="293"/>
      <c r="D13" s="293"/>
      <c r="E13" s="293"/>
    </row>
    <row r="14" spans="1:21" ht="12" customHeight="1">
      <c r="A14" s="293"/>
      <c r="B14" s="293"/>
      <c r="C14" s="293"/>
      <c r="D14" s="293"/>
      <c r="E14" s="293"/>
    </row>
    <row r="15" spans="1:21" ht="12" customHeight="1">
      <c r="A15" s="293"/>
      <c r="B15" s="293"/>
      <c r="C15" s="293"/>
      <c r="D15" s="293"/>
      <c r="E15" s="293"/>
    </row>
    <row r="16" spans="1:21" ht="12" customHeight="1">
      <c r="A16" s="293"/>
      <c r="B16" s="293"/>
      <c r="C16" s="293"/>
      <c r="D16" s="293"/>
      <c r="E16" s="293"/>
      <c r="F16" s="120"/>
      <c r="G16" s="120"/>
      <c r="H16" s="120"/>
      <c r="I16" s="120"/>
      <c r="J16" s="120"/>
      <c r="K16" s="120"/>
      <c r="L16" s="120"/>
      <c r="M16" s="120"/>
    </row>
    <row r="17" spans="1:13" ht="12" customHeight="1">
      <c r="A17" s="293"/>
      <c r="B17" s="293"/>
      <c r="C17" s="293"/>
      <c r="D17" s="293"/>
      <c r="E17" s="293"/>
      <c r="F17" s="14"/>
      <c r="G17" s="1"/>
      <c r="H17" s="1"/>
      <c r="I17" s="1"/>
      <c r="J17" s="1"/>
      <c r="K17" s="1"/>
      <c r="L17" s="1"/>
      <c r="M17" s="1"/>
    </row>
    <row r="18" spans="1:13" ht="12" customHeight="1">
      <c r="A18" s="293"/>
      <c r="B18" s="293"/>
      <c r="C18" s="293"/>
      <c r="D18" s="293"/>
      <c r="E18" s="293"/>
      <c r="F18" s="14"/>
      <c r="G18" s="1"/>
      <c r="H18" s="1"/>
      <c r="I18" s="1"/>
      <c r="J18" s="1"/>
      <c r="K18" s="1"/>
      <c r="L18" s="1"/>
      <c r="M18" s="1"/>
    </row>
    <row r="19" spans="1:13" ht="12" customHeight="1">
      <c r="A19" s="293"/>
      <c r="B19" s="293"/>
      <c r="C19" s="293"/>
      <c r="D19" s="293"/>
      <c r="E19" s="293"/>
      <c r="F19" s="14"/>
      <c r="G19" s="1"/>
      <c r="H19" s="1"/>
      <c r="I19" s="1"/>
      <c r="J19" s="1"/>
      <c r="K19" s="1"/>
      <c r="L19" s="1"/>
      <c r="M19" s="1"/>
    </row>
    <row r="20" spans="1:13" ht="12" customHeight="1">
      <c r="A20" s="293"/>
      <c r="B20" s="293"/>
      <c r="C20" s="293"/>
      <c r="D20" s="293"/>
      <c r="E20" s="293"/>
      <c r="F20" s="14"/>
      <c r="G20" s="1"/>
      <c r="H20" s="1"/>
      <c r="I20" s="1"/>
      <c r="J20" s="1"/>
      <c r="K20" s="1"/>
      <c r="L20" s="1"/>
      <c r="M20" s="1"/>
    </row>
    <row r="21" spans="1:13" ht="12" customHeight="1">
      <c r="A21" s="293"/>
      <c r="B21" s="293"/>
      <c r="C21" s="293"/>
      <c r="D21" s="293"/>
      <c r="E21" s="293"/>
      <c r="F21" s="14"/>
      <c r="G21" s="1"/>
      <c r="H21" s="1"/>
      <c r="I21" s="1"/>
      <c r="J21" s="1"/>
      <c r="K21" s="1"/>
      <c r="L21" s="1"/>
      <c r="M21" s="1"/>
    </row>
    <row r="22" spans="1:13" ht="12" customHeight="1">
      <c r="A22" s="293"/>
      <c r="B22" s="293"/>
      <c r="C22" s="293"/>
      <c r="D22" s="293"/>
      <c r="E22" s="293"/>
      <c r="F22" s="14"/>
      <c r="G22" s="1"/>
      <c r="H22" s="1"/>
      <c r="I22" s="1"/>
      <c r="J22" s="1"/>
      <c r="K22" s="1"/>
      <c r="L22" s="1"/>
      <c r="M22" s="1"/>
    </row>
    <row r="23" spans="1:13" ht="15" customHeight="1">
      <c r="A23" s="293"/>
      <c r="B23" s="293"/>
      <c r="C23" s="293"/>
      <c r="D23" s="293"/>
      <c r="E23" s="293"/>
      <c r="F23" s="14"/>
      <c r="G23" s="1"/>
      <c r="H23" s="1"/>
      <c r="I23" s="1"/>
      <c r="J23" s="1"/>
      <c r="K23" s="1"/>
      <c r="L23" s="1"/>
      <c r="M23" s="1"/>
    </row>
    <row r="24" spans="1:13" ht="51" customHeight="1">
      <c r="A24" s="1361" t="s">
        <v>317</v>
      </c>
      <c r="B24" s="1361"/>
      <c r="C24" s="1361"/>
      <c r="D24" s="1361"/>
      <c r="E24" s="1361"/>
      <c r="F24" s="1361"/>
      <c r="G24" s="1361"/>
      <c r="H24" s="1361"/>
      <c r="I24" s="1361"/>
      <c r="J24" s="1361"/>
      <c r="K24" s="1361"/>
      <c r="L24" s="1361"/>
      <c r="M24" s="1361"/>
    </row>
    <row r="25" spans="1:13" ht="15.75" customHeight="1">
      <c r="A25" s="1367" t="s">
        <v>14</v>
      </c>
      <c r="B25" s="1367"/>
      <c r="C25" s="1367"/>
      <c r="D25" s="1367"/>
      <c r="E25" s="1367"/>
      <c r="F25" s="1367"/>
      <c r="G25" s="1367"/>
      <c r="H25" s="1367"/>
      <c r="I25" s="1367"/>
      <c r="J25" s="1367"/>
      <c r="K25" s="1367"/>
      <c r="L25" s="1367"/>
      <c r="M25" s="1367"/>
    </row>
    <row r="26" spans="1:13" ht="11.25" customHeight="1">
      <c r="A26" s="296"/>
      <c r="B26" s="296"/>
      <c r="C26" s="296"/>
      <c r="D26" s="296"/>
      <c r="E26" s="296"/>
    </row>
    <row r="27" spans="1:13" ht="12.75" customHeight="1">
      <c r="A27" s="345" t="s">
        <v>313</v>
      </c>
      <c r="B27" s="345"/>
      <c r="C27" s="345"/>
      <c r="D27" s="345"/>
      <c r="E27" s="345"/>
      <c r="F27" s="345"/>
      <c r="G27" s="345"/>
      <c r="H27" s="345"/>
      <c r="I27" s="345"/>
      <c r="J27" s="345"/>
      <c r="K27" s="345"/>
      <c r="L27" s="345"/>
      <c r="M27" s="345"/>
    </row>
    <row r="28" spans="1:13">
      <c r="A28" s="345"/>
      <c r="B28" s="345"/>
      <c r="C28" s="345"/>
      <c r="D28" s="345"/>
      <c r="E28" s="345"/>
      <c r="F28" s="345"/>
      <c r="G28" s="345"/>
      <c r="H28" s="345"/>
      <c r="I28" s="345"/>
      <c r="J28" s="345"/>
      <c r="K28" s="345"/>
      <c r="L28" s="345"/>
      <c r="M28" s="345"/>
    </row>
    <row r="29" spans="1:13" ht="15.75" customHeight="1">
      <c r="A29" s="345"/>
      <c r="B29" s="345"/>
      <c r="C29" s="345"/>
      <c r="D29" s="345"/>
      <c r="E29" s="345"/>
      <c r="F29" s="345"/>
      <c r="G29" s="345"/>
      <c r="H29" s="345"/>
      <c r="I29" s="345"/>
      <c r="J29" s="345"/>
      <c r="K29" s="345"/>
      <c r="L29" s="345"/>
      <c r="M29" s="345"/>
    </row>
    <row r="30" spans="1:13" ht="16.5" customHeight="1">
      <c r="A30" s="345"/>
      <c r="B30" s="345"/>
      <c r="C30" s="345"/>
      <c r="D30" s="345"/>
      <c r="E30" s="345"/>
      <c r="F30" s="345"/>
      <c r="G30" s="345"/>
      <c r="H30" s="345"/>
      <c r="I30" s="345"/>
      <c r="J30" s="345"/>
      <c r="K30" s="345"/>
      <c r="L30" s="345"/>
      <c r="M30" s="345"/>
    </row>
    <row r="31" spans="1:13" ht="27" customHeight="1">
      <c r="A31" s="345"/>
      <c r="B31" s="345"/>
      <c r="C31" s="345"/>
      <c r="D31" s="345"/>
      <c r="E31" s="345"/>
      <c r="F31" s="345"/>
      <c r="G31" s="345"/>
      <c r="H31" s="345"/>
      <c r="I31" s="345"/>
      <c r="J31" s="345"/>
      <c r="K31" s="345"/>
      <c r="L31" s="345"/>
      <c r="M31" s="345"/>
    </row>
    <row r="32" spans="1:13" ht="24.75" customHeight="1"/>
    <row r="33" spans="1:14" ht="12.75" customHeight="1">
      <c r="A33" s="296"/>
      <c r="B33" s="296"/>
      <c r="C33" s="296"/>
      <c r="D33" s="296"/>
      <c r="E33" s="296"/>
    </row>
    <row r="34" spans="1:14">
      <c r="A34" s="296"/>
      <c r="B34" s="296"/>
      <c r="C34" s="296"/>
      <c r="D34" s="296"/>
      <c r="E34" s="296"/>
    </row>
    <row r="35" spans="1:14" ht="7.5" customHeight="1">
      <c r="A35" s="296"/>
      <c r="B35" s="296"/>
      <c r="C35" s="296"/>
      <c r="D35" s="296"/>
      <c r="E35" s="296"/>
    </row>
    <row r="36" spans="1:14" ht="19.5" customHeight="1">
      <c r="A36" s="371" t="s">
        <v>15</v>
      </c>
      <c r="B36" s="370"/>
      <c r="C36" s="370"/>
      <c r="D36" s="370"/>
      <c r="E36" s="370"/>
      <c r="F36" s="370"/>
      <c r="G36" s="370"/>
      <c r="H36" s="370"/>
      <c r="I36" s="370"/>
      <c r="J36" s="370"/>
      <c r="K36" s="369"/>
      <c r="L36" s="121"/>
      <c r="M36" s="352"/>
    </row>
    <row r="37" spans="1:14" ht="12" customHeight="1">
      <c r="A37" s="1344" t="s">
        <v>436</v>
      </c>
      <c r="B37" s="1344"/>
      <c r="C37" s="1344"/>
      <c r="D37" s="1344"/>
      <c r="E37" s="1344"/>
      <c r="F37" s="1344"/>
      <c r="G37" s="1344"/>
      <c r="H37" s="1344"/>
      <c r="I37" s="1344"/>
      <c r="J37" s="1344"/>
      <c r="K37" s="1344"/>
      <c r="L37" s="1344"/>
      <c r="M37" s="1344"/>
    </row>
    <row r="38" spans="1:14" ht="25.5" customHeight="1">
      <c r="A38" s="296"/>
      <c r="B38" s="296"/>
      <c r="C38" s="296"/>
      <c r="D38" s="296"/>
      <c r="E38" s="296"/>
      <c r="F38" s="14"/>
      <c r="G38" s="1"/>
      <c r="H38" s="1"/>
      <c r="I38" s="1"/>
      <c r="J38" s="1"/>
      <c r="K38" s="1"/>
      <c r="L38" s="1"/>
      <c r="M38" s="1"/>
    </row>
    <row r="39" spans="1:14" ht="18.75" customHeight="1">
      <c r="A39" s="298"/>
      <c r="B39" s="298"/>
      <c r="C39" s="298"/>
      <c r="D39" s="298"/>
      <c r="E39" s="298"/>
      <c r="F39" s="298"/>
      <c r="G39" s="298"/>
      <c r="H39" s="298"/>
      <c r="I39" s="298"/>
      <c r="J39" s="298"/>
      <c r="K39" s="298"/>
      <c r="L39" s="298"/>
      <c r="M39" s="298"/>
    </row>
    <row r="40" spans="1:14" ht="17.25" customHeight="1">
      <c r="A40" s="297"/>
      <c r="B40" s="297"/>
      <c r="C40" s="297"/>
      <c r="D40" s="297"/>
      <c r="E40" s="297"/>
      <c r="F40" s="14"/>
      <c r="G40" s="1"/>
      <c r="H40" s="1"/>
      <c r="I40" s="1"/>
      <c r="J40" s="1"/>
      <c r="K40" s="1"/>
      <c r="L40" s="1"/>
      <c r="M40" s="1"/>
    </row>
    <row r="41" spans="1:14" ht="16.5" customHeight="1">
      <c r="A41" s="297"/>
      <c r="B41" s="297"/>
      <c r="C41" s="297"/>
      <c r="D41" s="297"/>
      <c r="E41" s="297"/>
      <c r="F41" s="14"/>
      <c r="G41" s="1"/>
      <c r="H41" s="1"/>
      <c r="I41" s="1"/>
      <c r="J41" s="1"/>
      <c r="K41" s="1"/>
      <c r="L41" s="1"/>
      <c r="M41" s="1"/>
    </row>
    <row r="42" spans="1:14" ht="15.75" customHeight="1">
      <c r="A42" s="1334" t="s">
        <v>318</v>
      </c>
      <c r="B42" s="1334"/>
      <c r="C42" s="1334"/>
      <c r="D42" s="1334"/>
      <c r="E42" s="1334"/>
      <c r="F42" s="1334"/>
      <c r="G42" s="1334"/>
      <c r="H42" s="1334"/>
      <c r="I42" s="1334"/>
      <c r="J42" s="1334"/>
      <c r="K42" s="1334"/>
      <c r="L42" s="1334"/>
      <c r="M42" s="1334"/>
    </row>
    <row r="43" spans="1:14" ht="12" customHeight="1">
      <c r="A43" s="1334"/>
      <c r="B43" s="1334"/>
      <c r="C43" s="1334"/>
      <c r="D43" s="1334"/>
      <c r="E43" s="1334"/>
      <c r="F43" s="1334"/>
      <c r="G43" s="1334"/>
      <c r="H43" s="1334"/>
      <c r="I43" s="1334"/>
      <c r="J43" s="1334"/>
      <c r="K43" s="1334"/>
      <c r="L43" s="1334"/>
      <c r="M43" s="1334"/>
    </row>
    <row r="44" spans="1:14" ht="14.25" customHeight="1">
      <c r="A44" s="1334"/>
      <c r="B44" s="1334"/>
      <c r="C44" s="1334"/>
      <c r="D44" s="1334"/>
      <c r="E44" s="1334"/>
      <c r="F44" s="1334"/>
      <c r="G44" s="1334"/>
      <c r="H44" s="1334"/>
      <c r="I44" s="1334"/>
      <c r="J44" s="1334"/>
      <c r="K44" s="1334"/>
      <c r="L44" s="1334"/>
      <c r="M44" s="1334"/>
    </row>
    <row r="45" spans="1:14" ht="16.5" customHeight="1">
      <c r="A45" s="1348" t="s">
        <v>16</v>
      </c>
      <c r="B45" s="1348"/>
      <c r="C45" s="1348"/>
      <c r="D45" s="1348"/>
      <c r="E45" s="1348"/>
      <c r="F45" s="1348"/>
      <c r="G45" s="1348"/>
      <c r="H45" s="1348"/>
      <c r="I45" s="1348"/>
      <c r="J45" s="1348"/>
      <c r="K45" s="1348"/>
      <c r="L45" s="1348"/>
      <c r="M45" s="1348"/>
    </row>
    <row r="46" spans="1:14" ht="15" customHeight="1">
      <c r="A46" s="1336" t="s">
        <v>319</v>
      </c>
      <c r="B46" s="1336"/>
      <c r="C46" s="1336"/>
      <c r="D46" s="1336"/>
      <c r="E46" s="1336"/>
      <c r="F46" s="1336"/>
      <c r="G46" s="1336"/>
      <c r="H46" s="1"/>
      <c r="I46" s="1"/>
      <c r="J46" s="1"/>
      <c r="K46" s="1"/>
      <c r="L46" s="1"/>
      <c r="M46" s="1"/>
    </row>
    <row r="47" spans="1:14" ht="14.25" customHeight="1">
      <c r="A47" s="1336"/>
      <c r="B47" s="1336"/>
      <c r="C47" s="1336"/>
      <c r="D47" s="1336"/>
      <c r="E47" s="1336"/>
      <c r="F47" s="1336"/>
      <c r="G47" s="1336"/>
      <c r="H47" s="1"/>
      <c r="I47" s="1"/>
      <c r="J47" s="1"/>
      <c r="K47" s="1"/>
      <c r="L47" s="1"/>
      <c r="M47" s="1"/>
      <c r="N47" s="206" t="s">
        <v>17</v>
      </c>
    </row>
    <row r="48" spans="1:14" ht="12.75" customHeight="1">
      <c r="A48" s="1336"/>
      <c r="B48" s="1336"/>
      <c r="C48" s="1336"/>
      <c r="D48" s="1336"/>
      <c r="E48" s="1336"/>
      <c r="F48" s="1336"/>
      <c r="G48" s="1336"/>
      <c r="H48" s="1"/>
      <c r="I48" s="1"/>
      <c r="J48" s="1"/>
      <c r="K48" s="1"/>
      <c r="L48" s="1"/>
      <c r="M48" s="1"/>
      <c r="N48" s="206" t="s">
        <v>18</v>
      </c>
    </row>
    <row r="49" spans="1:14" ht="11.25" customHeight="1">
      <c r="A49" s="1336"/>
      <c r="B49" s="1336"/>
      <c r="C49" s="1336"/>
      <c r="D49" s="1336"/>
      <c r="E49" s="1336"/>
      <c r="F49" s="1336"/>
      <c r="G49" s="1336"/>
      <c r="H49" s="1"/>
      <c r="I49" s="1"/>
      <c r="J49" s="1"/>
      <c r="K49" s="1"/>
      <c r="L49" s="1"/>
      <c r="M49" s="1"/>
      <c r="N49" s="206" t="s">
        <v>19</v>
      </c>
    </row>
    <row r="50" spans="1:14" ht="12" customHeight="1">
      <c r="A50" s="1336"/>
      <c r="B50" s="1336"/>
      <c r="C50" s="1336"/>
      <c r="D50" s="1336"/>
      <c r="E50" s="1336"/>
      <c r="F50" s="1336"/>
      <c r="G50" s="1336"/>
      <c r="H50" s="1"/>
      <c r="I50" s="1"/>
      <c r="J50" s="1"/>
      <c r="K50" s="1"/>
      <c r="L50" s="1"/>
      <c r="M50" s="1"/>
    </row>
    <row r="51" spans="1:14" ht="12.75" customHeight="1">
      <c r="A51" s="1336"/>
      <c r="B51" s="1336"/>
      <c r="C51" s="1336"/>
      <c r="D51" s="1336"/>
      <c r="E51" s="1336"/>
      <c r="F51" s="1336"/>
      <c r="G51" s="1336"/>
      <c r="H51" s="1"/>
      <c r="I51" s="1"/>
      <c r="J51" s="1"/>
      <c r="K51" s="1"/>
      <c r="L51" s="1"/>
      <c r="M51" s="1"/>
    </row>
    <row r="52" spans="1:14" ht="12" customHeight="1">
      <c r="A52" s="1336"/>
      <c r="B52" s="1336"/>
      <c r="C52" s="1336"/>
      <c r="D52" s="1336"/>
      <c r="E52" s="1336"/>
      <c r="F52" s="1336"/>
      <c r="G52" s="1336"/>
      <c r="H52" s="1"/>
      <c r="I52" s="1"/>
      <c r="J52" s="1"/>
      <c r="K52" s="1"/>
      <c r="L52" s="1"/>
      <c r="M52" s="1"/>
    </row>
    <row r="53" spans="1:14" ht="12" customHeight="1">
      <c r="A53" s="1336"/>
      <c r="B53" s="1336"/>
      <c r="C53" s="1336"/>
      <c r="D53" s="1336"/>
      <c r="E53" s="1336"/>
      <c r="F53" s="1336"/>
      <c r="G53" s="1336"/>
      <c r="H53" s="1"/>
      <c r="I53" s="1"/>
      <c r="J53" s="1"/>
      <c r="K53" s="1"/>
      <c r="L53" s="1"/>
      <c r="M53" s="1"/>
    </row>
    <row r="54" spans="1:14" ht="12.75" customHeight="1">
      <c r="A54" s="1336"/>
      <c r="B54" s="1336"/>
      <c r="C54" s="1336"/>
      <c r="D54" s="1336"/>
      <c r="E54" s="1336"/>
      <c r="F54" s="1336"/>
      <c r="G54" s="1336"/>
      <c r="H54" s="1"/>
      <c r="I54" s="1"/>
      <c r="J54" s="1"/>
      <c r="K54" s="1"/>
      <c r="L54" s="1"/>
      <c r="M54" s="1"/>
    </row>
    <row r="55" spans="1:14" ht="8.25" customHeight="1">
      <c r="A55" s="346"/>
      <c r="B55" s="346"/>
      <c r="C55" s="346"/>
      <c r="D55" s="346"/>
      <c r="E55" s="346"/>
      <c r="F55" s="346"/>
      <c r="G55" s="1"/>
      <c r="H55" s="1"/>
      <c r="I55" s="1"/>
      <c r="J55" s="1"/>
      <c r="K55" s="1"/>
      <c r="L55" s="1"/>
      <c r="M55" s="1"/>
    </row>
    <row r="56" spans="1:14" ht="12.75" customHeight="1">
      <c r="A56" s="1353" t="s">
        <v>20</v>
      </c>
      <c r="B56" s="1353"/>
      <c r="C56" s="1353"/>
      <c r="D56" s="1353"/>
      <c r="E56" s="1353"/>
      <c r="F56" s="1353"/>
      <c r="G56" s="1353"/>
      <c r="H56" s="1353"/>
      <c r="I56" s="1"/>
      <c r="J56" s="1"/>
      <c r="K56" s="1"/>
      <c r="L56" s="1"/>
      <c r="M56" s="340">
        <v>2</v>
      </c>
    </row>
    <row r="57" spans="1:14" ht="10.5" customHeight="1">
      <c r="A57" s="122"/>
      <c r="B57" s="122"/>
      <c r="C57" s="122"/>
      <c r="D57" s="122"/>
      <c r="E57" s="122"/>
      <c r="F57" s="123"/>
      <c r="G57" s="124"/>
      <c r="H57" s="124"/>
      <c r="I57" s="124"/>
      <c r="J57" s="124"/>
      <c r="K57" s="124"/>
      <c r="L57" s="124"/>
      <c r="M57" s="124"/>
    </row>
    <row r="58" spans="1:14" ht="16.5" customHeight="1">
      <c r="A58" s="1315"/>
      <c r="B58" s="1315"/>
      <c r="C58" s="1315"/>
      <c r="D58" s="1315"/>
      <c r="E58" s="1315"/>
      <c r="F58" s="1315"/>
      <c r="G58" s="1315"/>
      <c r="H58" s="1315"/>
      <c r="I58" s="1315"/>
      <c r="J58" s="1315"/>
      <c r="K58" s="1315"/>
      <c r="L58" s="1315"/>
      <c r="M58" s="1315"/>
    </row>
    <row r="59" spans="1:14" ht="12.75" customHeight="1">
      <c r="A59" s="1347"/>
      <c r="B59" s="1347"/>
      <c r="C59" s="1347"/>
      <c r="D59" s="1347"/>
      <c r="E59" s="1347"/>
      <c r="F59" s="1347"/>
      <c r="G59" s="1347"/>
      <c r="H59" s="1347"/>
      <c r="I59" s="1347"/>
      <c r="J59" s="1347"/>
      <c r="K59" s="1347"/>
      <c r="L59" s="1347"/>
      <c r="M59" s="1347"/>
    </row>
    <row r="60" spans="1:14" ht="6.75" customHeight="1"/>
    <row r="61" spans="1:14" ht="13.5" customHeight="1">
      <c r="A61" s="1348" t="s">
        <v>21</v>
      </c>
      <c r="B61" s="1348"/>
      <c r="C61" s="1348"/>
      <c r="D61" s="1348"/>
      <c r="E61" s="1348"/>
      <c r="F61" s="1348"/>
      <c r="G61" s="1348"/>
      <c r="H61" s="1348"/>
      <c r="I61" s="1348"/>
      <c r="J61" s="1348"/>
      <c r="K61" s="1348"/>
      <c r="L61" s="1348"/>
      <c r="M61" s="1348"/>
    </row>
    <row r="62" spans="1:14" ht="15" customHeight="1">
      <c r="A62" s="1335" t="s">
        <v>320</v>
      </c>
      <c r="B62" s="1335"/>
      <c r="C62" s="1335"/>
      <c r="D62" s="1335"/>
      <c r="E62" s="1335"/>
      <c r="F62" s="1335"/>
      <c r="G62" s="1"/>
      <c r="H62" s="1"/>
      <c r="I62" s="1"/>
      <c r="J62" s="1"/>
      <c r="K62" s="1"/>
      <c r="L62" s="1"/>
      <c r="M62" s="1"/>
    </row>
    <row r="63" spans="1:14" ht="17.25" customHeight="1">
      <c r="A63" s="1335"/>
      <c r="B63" s="1335"/>
      <c r="C63" s="1335"/>
      <c r="D63" s="1335"/>
      <c r="E63" s="1335"/>
      <c r="F63" s="1335"/>
      <c r="G63" s="1"/>
      <c r="H63" s="1"/>
      <c r="I63" s="1"/>
      <c r="J63" s="1"/>
      <c r="K63" s="1"/>
      <c r="L63" s="1"/>
      <c r="M63" s="1"/>
    </row>
    <row r="64" spans="1:14" ht="14.25" customHeight="1">
      <c r="A64" s="1335"/>
      <c r="B64" s="1335"/>
      <c r="C64" s="1335"/>
      <c r="D64" s="1335"/>
      <c r="E64" s="1335"/>
      <c r="F64" s="1335"/>
      <c r="G64" s="1"/>
      <c r="H64" s="1"/>
      <c r="I64" s="1"/>
      <c r="J64" s="1"/>
      <c r="K64" s="1"/>
      <c r="L64" s="1"/>
      <c r="M64" s="1"/>
      <c r="N64" s="206" t="s">
        <v>17</v>
      </c>
    </row>
    <row r="65" spans="1:14" ht="18" customHeight="1">
      <c r="A65" s="1335"/>
      <c r="B65" s="1335"/>
      <c r="C65" s="1335"/>
      <c r="D65" s="1335"/>
      <c r="E65" s="1335"/>
      <c r="F65" s="1335"/>
      <c r="G65" s="1"/>
      <c r="H65" s="1"/>
      <c r="I65" s="1"/>
      <c r="J65" s="1"/>
      <c r="K65" s="1"/>
      <c r="L65" s="1"/>
      <c r="M65" s="1"/>
      <c r="N65" s="206" t="s">
        <v>22</v>
      </c>
    </row>
    <row r="66" spans="1:14" ht="20.25" customHeight="1">
      <c r="A66" s="1335"/>
      <c r="B66" s="1335"/>
      <c r="C66" s="1335"/>
      <c r="D66" s="1335"/>
      <c r="E66" s="1335"/>
      <c r="F66" s="1335"/>
      <c r="G66" s="1"/>
      <c r="H66" s="1"/>
      <c r="I66" s="1"/>
      <c r="J66" s="1"/>
      <c r="K66" s="1"/>
      <c r="L66" s="1"/>
      <c r="M66" s="1"/>
      <c r="N66" s="206" t="s">
        <v>19</v>
      </c>
    </row>
    <row r="67" spans="1:14" ht="16.5" customHeight="1">
      <c r="A67" s="1335"/>
      <c r="B67" s="1335"/>
      <c r="C67" s="1335"/>
      <c r="D67" s="1335"/>
      <c r="E67" s="1335"/>
      <c r="F67" s="1335"/>
      <c r="G67" s="1"/>
      <c r="H67" s="1"/>
      <c r="I67" s="1"/>
      <c r="J67" s="1"/>
      <c r="K67" s="1"/>
      <c r="L67" s="1"/>
      <c r="M67" s="1"/>
      <c r="N67" s="206" t="s">
        <v>18</v>
      </c>
    </row>
    <row r="68" spans="1:14" ht="16.5" customHeight="1">
      <c r="A68" s="1335"/>
      <c r="B68" s="1335"/>
      <c r="C68" s="1335"/>
      <c r="D68" s="1335"/>
      <c r="E68" s="1335"/>
      <c r="F68" s="1335"/>
      <c r="G68" s="1"/>
      <c r="H68" s="1"/>
      <c r="I68" s="1"/>
      <c r="J68" s="1"/>
      <c r="K68" s="1"/>
      <c r="L68" s="1"/>
      <c r="M68" s="1"/>
    </row>
    <row r="69" spans="1:14" ht="11.25" customHeight="1">
      <c r="A69" s="1335"/>
      <c r="B69" s="1335"/>
      <c r="C69" s="1335"/>
      <c r="D69" s="1335"/>
      <c r="E69" s="1335"/>
      <c r="F69" s="1335"/>
      <c r="G69" s="1"/>
      <c r="H69" s="1"/>
      <c r="I69" s="1"/>
      <c r="J69" s="1"/>
      <c r="K69" s="1"/>
      <c r="L69" s="1"/>
      <c r="M69" s="1"/>
    </row>
    <row r="70" spans="1:14" ht="15" customHeight="1">
      <c r="A70" s="1335"/>
      <c r="B70" s="1335"/>
      <c r="C70" s="1335"/>
      <c r="D70" s="1335"/>
      <c r="E70" s="1335"/>
      <c r="F70" s="1335"/>
      <c r="G70" s="1"/>
      <c r="H70" s="1"/>
      <c r="I70" s="1"/>
      <c r="J70" s="1"/>
      <c r="K70" s="1"/>
      <c r="L70" s="1"/>
      <c r="M70" s="1"/>
    </row>
    <row r="71" spans="1:14" ht="15" customHeight="1">
      <c r="A71" s="1348" t="s">
        <v>23</v>
      </c>
      <c r="B71" s="1348"/>
      <c r="C71" s="1348"/>
      <c r="D71" s="1348"/>
      <c r="E71" s="1348"/>
      <c r="F71" s="1348"/>
      <c r="G71" s="1348"/>
      <c r="H71" s="1348"/>
      <c r="I71" s="1348"/>
      <c r="J71" s="1348"/>
      <c r="K71" s="1348"/>
      <c r="L71" s="1348"/>
      <c r="M71" s="1348"/>
    </row>
    <row r="72" spans="1:14" ht="13.5" customHeight="1">
      <c r="A72" s="1344" t="s">
        <v>24</v>
      </c>
      <c r="B72" s="1344"/>
      <c r="C72" s="1344"/>
      <c r="D72" s="1344"/>
      <c r="E72" s="1344"/>
      <c r="F72" s="1344"/>
      <c r="G72" s="1344"/>
      <c r="H72" s="1344"/>
      <c r="I72" s="1344"/>
      <c r="J72" s="1344"/>
      <c r="K72" s="1344"/>
      <c r="L72" s="1344"/>
      <c r="M72" s="1344"/>
    </row>
    <row r="73" spans="1:14" ht="24.75" customHeight="1">
      <c r="A73" s="315" t="s">
        <v>252</v>
      </c>
      <c r="B73" s="1368" t="s">
        <v>25</v>
      </c>
      <c r="C73" s="1369"/>
      <c r="D73" s="308" t="s">
        <v>377</v>
      </c>
      <c r="E73" s="308" t="s">
        <v>410</v>
      </c>
      <c r="F73" s="308" t="s">
        <v>311</v>
      </c>
      <c r="G73" s="308" t="s">
        <v>400</v>
      </c>
      <c r="H73" s="308" t="s">
        <v>13</v>
      </c>
      <c r="I73" s="1"/>
      <c r="J73" s="1"/>
      <c r="K73" s="1"/>
      <c r="L73" s="1"/>
      <c r="M73" s="1"/>
    </row>
    <row r="74" spans="1:14" ht="15" customHeight="1">
      <c r="A74" s="325">
        <v>1</v>
      </c>
      <c r="B74" s="1368" t="s">
        <v>26</v>
      </c>
      <c r="C74" s="1369" t="s">
        <v>26</v>
      </c>
      <c r="D74" s="317">
        <v>5.16</v>
      </c>
      <c r="E74" s="317">
        <v>4.99</v>
      </c>
      <c r="F74" s="317">
        <v>4.96</v>
      </c>
      <c r="G74" s="318">
        <v>3.84</v>
      </c>
      <c r="H74" s="317">
        <v>2.85</v>
      </c>
      <c r="I74" s="1"/>
      <c r="J74" s="1"/>
      <c r="K74" s="1"/>
      <c r="L74" s="1"/>
      <c r="M74" s="1"/>
    </row>
    <row r="75" spans="1:14" ht="15.75" customHeight="1">
      <c r="A75" s="325">
        <v>2</v>
      </c>
      <c r="B75" s="1368" t="s">
        <v>27</v>
      </c>
      <c r="C75" s="1369" t="s">
        <v>27</v>
      </c>
      <c r="D75" s="317">
        <v>8.8800000000000008</v>
      </c>
      <c r="E75" s="317">
        <v>9.81</v>
      </c>
      <c r="F75" s="317">
        <v>8.01</v>
      </c>
      <c r="G75" s="317">
        <v>9.14</v>
      </c>
      <c r="H75" s="317">
        <v>8.6199999999999992</v>
      </c>
      <c r="I75" s="1"/>
      <c r="J75" s="1"/>
      <c r="K75" s="1"/>
      <c r="L75" s="1"/>
      <c r="M75" s="1"/>
    </row>
    <row r="76" spans="1:14" ht="13.5" customHeight="1">
      <c r="A76" s="325">
        <v>3</v>
      </c>
      <c r="B76" s="1368" t="s">
        <v>28</v>
      </c>
      <c r="C76" s="1369" t="s">
        <v>28</v>
      </c>
      <c r="D76" s="317">
        <v>2.61</v>
      </c>
      <c r="E76" s="317">
        <v>2.41</v>
      </c>
      <c r="F76" s="317">
        <v>3.11</v>
      </c>
      <c r="G76" s="318">
        <v>3.2</v>
      </c>
      <c r="H76" s="317">
        <v>2.15</v>
      </c>
      <c r="I76" s="1"/>
      <c r="J76" s="1"/>
      <c r="K76" s="1"/>
      <c r="L76" s="1"/>
      <c r="M76" s="1"/>
      <c r="N76" s="288" t="s">
        <v>33</v>
      </c>
    </row>
    <row r="77" spans="1:14" ht="24.75" customHeight="1">
      <c r="A77" s="325">
        <v>4</v>
      </c>
      <c r="B77" s="1368" t="s">
        <v>29</v>
      </c>
      <c r="C77" s="1369" t="s">
        <v>29</v>
      </c>
      <c r="D77" s="317">
        <v>83.29</v>
      </c>
      <c r="E77" s="317">
        <v>82.49</v>
      </c>
      <c r="F77" s="317">
        <v>83.44</v>
      </c>
      <c r="G77" s="317">
        <v>83.58</v>
      </c>
      <c r="H77" s="317">
        <v>80.66</v>
      </c>
      <c r="I77" s="1"/>
      <c r="J77" s="1"/>
      <c r="K77" s="1"/>
      <c r="L77" s="1"/>
      <c r="M77" s="1"/>
    </row>
    <row r="78" spans="1:14" ht="49.5" customHeight="1">
      <c r="A78" s="325">
        <v>5</v>
      </c>
      <c r="B78" s="1368" t="s">
        <v>30</v>
      </c>
      <c r="C78" s="1369" t="s">
        <v>31</v>
      </c>
      <c r="D78" s="317">
        <v>16.649999999999999</v>
      </c>
      <c r="E78" s="317">
        <v>17.21</v>
      </c>
      <c r="F78" s="317">
        <v>16.079999999999998</v>
      </c>
      <c r="G78" s="317">
        <v>16.18</v>
      </c>
      <c r="H78" s="318">
        <v>13.62</v>
      </c>
      <c r="I78" s="1"/>
      <c r="J78" s="1"/>
      <c r="K78" s="1"/>
      <c r="L78" s="1"/>
      <c r="M78" s="1"/>
    </row>
    <row r="79" spans="1:14" ht="24.75" customHeight="1">
      <c r="A79" s="325">
        <v>6</v>
      </c>
      <c r="B79" s="1368" t="s">
        <v>32</v>
      </c>
      <c r="C79" s="1369" t="s">
        <v>32</v>
      </c>
      <c r="D79" s="317">
        <v>51.274999999999999</v>
      </c>
      <c r="E79" s="317">
        <v>51.29</v>
      </c>
      <c r="F79" s="317">
        <v>50.924999999999997</v>
      </c>
      <c r="G79" s="317">
        <v>50.314999999999998</v>
      </c>
      <c r="H79" s="317">
        <v>50.344999999999999</v>
      </c>
      <c r="I79" s="1"/>
      <c r="J79" s="1"/>
      <c r="K79" s="1"/>
      <c r="L79" s="1"/>
      <c r="M79" s="1"/>
    </row>
    <row r="80" spans="1:14" ht="7.5" customHeight="1">
      <c r="A80" s="1372" t="s">
        <v>321</v>
      </c>
      <c r="B80" s="1372"/>
      <c r="C80" s="1372"/>
      <c r="D80" s="1372"/>
      <c r="E80" s="1372"/>
      <c r="F80" s="1372"/>
      <c r="G80" s="1372"/>
      <c r="H80" s="1372"/>
      <c r="I80" s="1372"/>
      <c r="J80" s="1372"/>
      <c r="K80" s="1372"/>
      <c r="L80" s="1372"/>
      <c r="M80" s="1372"/>
    </row>
    <row r="81" spans="1:14" ht="10.5" customHeight="1">
      <c r="A81" s="1372"/>
      <c r="B81" s="1372"/>
      <c r="C81" s="1372"/>
      <c r="D81" s="1372"/>
      <c r="E81" s="1372"/>
      <c r="F81" s="1372"/>
      <c r="G81" s="1372"/>
      <c r="H81" s="1372"/>
      <c r="I81" s="1372"/>
      <c r="J81" s="1372"/>
      <c r="K81" s="1372"/>
      <c r="L81" s="1372"/>
      <c r="M81" s="1372"/>
      <c r="N81" s="867" t="s">
        <v>743</v>
      </c>
    </row>
    <row r="82" spans="1:14" ht="10.5" customHeight="1">
      <c r="A82" s="1372"/>
      <c r="B82" s="1372"/>
      <c r="C82" s="1372"/>
      <c r="D82" s="1372"/>
      <c r="E82" s="1372"/>
      <c r="F82" s="1372"/>
      <c r="G82" s="1372"/>
      <c r="H82" s="1372"/>
      <c r="I82" s="1372"/>
      <c r="J82" s="1372"/>
      <c r="K82" s="1372"/>
      <c r="L82" s="1372"/>
      <c r="M82" s="1372"/>
      <c r="N82" s="868" t="s">
        <v>744</v>
      </c>
    </row>
    <row r="83" spans="1:14" ht="11.25" customHeight="1">
      <c r="A83" s="1372"/>
      <c r="B83" s="1372"/>
      <c r="C83" s="1372"/>
      <c r="D83" s="1372"/>
      <c r="E83" s="1372"/>
      <c r="F83" s="1372"/>
      <c r="G83" s="1372"/>
      <c r="H83" s="1372"/>
      <c r="I83" s="1372"/>
      <c r="J83" s="1372"/>
      <c r="K83" s="1372"/>
      <c r="L83" s="1372"/>
      <c r="M83" s="1372"/>
      <c r="N83" s="868" t="s">
        <v>745</v>
      </c>
    </row>
    <row r="84" spans="1:14" ht="14.25" customHeight="1">
      <c r="A84" s="1362" t="s">
        <v>34</v>
      </c>
      <c r="B84" s="1362"/>
      <c r="C84" s="1362"/>
      <c r="D84" s="1362"/>
      <c r="E84" s="1362"/>
      <c r="F84" s="1362"/>
      <c r="G84" s="1362"/>
      <c r="H84" s="1362"/>
      <c r="I84" s="1362"/>
      <c r="J84" s="1362"/>
      <c r="K84" s="1362"/>
      <c r="L84" s="1362"/>
      <c r="M84" s="1362"/>
      <c r="N84" s="868" t="s">
        <v>746</v>
      </c>
    </row>
    <row r="85" spans="1:14" ht="14.25" customHeight="1">
      <c r="A85" s="1371" t="s">
        <v>35</v>
      </c>
      <c r="B85" s="1371"/>
      <c r="C85" s="1371"/>
      <c r="D85" s="1371"/>
      <c r="E85" s="1371"/>
      <c r="F85" s="1371"/>
      <c r="G85" s="1371"/>
      <c r="H85" s="1371"/>
      <c r="I85" s="1371"/>
      <c r="J85" s="1371"/>
      <c r="K85" s="1371"/>
      <c r="L85" s="1371"/>
      <c r="M85" s="1371"/>
      <c r="N85" s="869" t="s">
        <v>747</v>
      </c>
    </row>
    <row r="86" spans="1:14" ht="15.75" customHeight="1">
      <c r="A86" s="1336" t="s">
        <v>322</v>
      </c>
      <c r="B86" s="1336"/>
      <c r="C86" s="1336"/>
      <c r="D86" s="1336"/>
      <c r="E86" s="1336"/>
      <c r="F86" s="1336"/>
      <c r="G86" s="1336"/>
      <c r="H86" s="1"/>
      <c r="I86" s="1"/>
      <c r="J86" s="1"/>
      <c r="K86" s="1"/>
      <c r="L86" s="1"/>
      <c r="M86" s="1"/>
      <c r="N86" s="869" t="s">
        <v>36</v>
      </c>
    </row>
    <row r="87" spans="1:14" ht="12.75" customHeight="1">
      <c r="A87" s="1336"/>
      <c r="B87" s="1336"/>
      <c r="C87" s="1336"/>
      <c r="D87" s="1336"/>
      <c r="E87" s="1336"/>
      <c r="F87" s="1336"/>
      <c r="G87" s="1336"/>
      <c r="H87" s="1"/>
      <c r="I87" s="1"/>
      <c r="J87" s="1"/>
      <c r="K87" s="1"/>
      <c r="L87" s="1"/>
      <c r="M87" s="1"/>
      <c r="N87" s="867" t="s">
        <v>749</v>
      </c>
    </row>
    <row r="88" spans="1:14" ht="19.5" customHeight="1">
      <c r="A88" s="1336"/>
      <c r="B88" s="1336"/>
      <c r="C88" s="1336"/>
      <c r="D88" s="1336"/>
      <c r="E88" s="1336"/>
      <c r="F88" s="1336"/>
      <c r="G88" s="1336"/>
      <c r="H88" s="1"/>
      <c r="I88" s="1"/>
      <c r="J88" s="1"/>
      <c r="K88" s="1"/>
      <c r="L88" s="1"/>
      <c r="M88" s="1"/>
      <c r="N88" s="867" t="s">
        <v>750</v>
      </c>
    </row>
    <row r="89" spans="1:14" ht="18" customHeight="1">
      <c r="A89" s="1336"/>
      <c r="B89" s="1336"/>
      <c r="C89" s="1336"/>
      <c r="D89" s="1336"/>
      <c r="E89" s="1336"/>
      <c r="F89" s="1336"/>
      <c r="G89" s="1336"/>
      <c r="H89" s="1"/>
      <c r="I89" s="1"/>
      <c r="J89" s="1"/>
      <c r="K89" s="1"/>
      <c r="L89" s="1"/>
      <c r="M89" s="1"/>
      <c r="N89" s="867" t="s">
        <v>751</v>
      </c>
    </row>
    <row r="90" spans="1:14" ht="12" customHeight="1">
      <c r="A90" s="1336"/>
      <c r="B90" s="1336"/>
      <c r="C90" s="1336"/>
      <c r="D90" s="1336"/>
      <c r="E90" s="1336"/>
      <c r="F90" s="1336"/>
      <c r="G90" s="1336"/>
      <c r="H90" s="1"/>
      <c r="I90" s="1"/>
      <c r="J90" s="1"/>
      <c r="K90" s="1"/>
      <c r="L90" s="1"/>
      <c r="M90" s="1"/>
      <c r="N90" s="164" t="s">
        <v>37</v>
      </c>
    </row>
    <row r="91" spans="1:14" ht="18.75" customHeight="1">
      <c r="A91" s="1336"/>
      <c r="B91" s="1336"/>
      <c r="C91" s="1336"/>
      <c r="D91" s="1336"/>
      <c r="E91" s="1336"/>
      <c r="F91" s="1336"/>
      <c r="G91" s="1336"/>
      <c r="H91" s="1"/>
      <c r="I91" s="1"/>
      <c r="J91" s="1"/>
      <c r="K91" s="1"/>
      <c r="L91" s="1"/>
      <c r="M91" s="1"/>
      <c r="N91" s="167" t="s">
        <v>38</v>
      </c>
    </row>
    <row r="92" spans="1:14" ht="12" customHeight="1">
      <c r="A92" s="1336"/>
      <c r="B92" s="1336"/>
      <c r="C92" s="1336"/>
      <c r="D92" s="1336"/>
      <c r="E92" s="1336"/>
      <c r="F92" s="1336"/>
      <c r="G92" s="1336"/>
      <c r="H92" s="1"/>
      <c r="I92" s="1"/>
      <c r="J92" s="1"/>
      <c r="K92" s="1"/>
      <c r="L92" s="1"/>
      <c r="M92" s="1"/>
      <c r="N92" s="168" t="s">
        <v>39</v>
      </c>
    </row>
    <row r="93" spans="1:14" ht="12" customHeight="1">
      <c r="A93" s="1336"/>
      <c r="B93" s="1336"/>
      <c r="C93" s="1336"/>
      <c r="D93" s="1336"/>
      <c r="E93" s="1336"/>
      <c r="F93" s="1336"/>
      <c r="G93" s="1336"/>
      <c r="H93" s="1"/>
      <c r="I93" s="1"/>
      <c r="J93" s="1"/>
      <c r="K93" s="1"/>
      <c r="L93" s="1"/>
      <c r="M93" s="1"/>
      <c r="N93" s="164" t="s">
        <v>37</v>
      </c>
    </row>
    <row r="94" spans="1:14" ht="7.5" customHeight="1">
      <c r="A94" s="1336"/>
      <c r="B94" s="1336"/>
      <c r="C94" s="1336"/>
      <c r="D94" s="1336"/>
      <c r="E94" s="1336"/>
      <c r="F94" s="1336"/>
      <c r="G94" s="1336"/>
      <c r="H94" s="1"/>
      <c r="I94" s="1"/>
      <c r="J94" s="1"/>
      <c r="K94" s="1"/>
      <c r="L94" s="1"/>
      <c r="M94" s="1"/>
      <c r="N94" s="170" t="s">
        <v>631</v>
      </c>
    </row>
    <row r="95" spans="1:14" ht="6.75" customHeight="1" thickBot="1">
      <c r="A95" s="1336"/>
      <c r="B95" s="1336"/>
      <c r="C95" s="1336"/>
      <c r="D95" s="1336"/>
      <c r="E95" s="1336"/>
      <c r="F95" s="1336"/>
      <c r="G95" s="1336"/>
      <c r="H95" s="1"/>
      <c r="I95" s="1"/>
      <c r="J95" s="1"/>
      <c r="K95" s="1"/>
      <c r="L95" s="1"/>
      <c r="M95" s="1"/>
      <c r="N95" s="171" t="s">
        <v>632</v>
      </c>
    </row>
    <row r="96" spans="1:14" ht="12" customHeight="1">
      <c r="A96" s="1348" t="s">
        <v>40</v>
      </c>
      <c r="B96" s="1348"/>
      <c r="C96" s="1348"/>
      <c r="D96" s="1348"/>
      <c r="E96" s="1348"/>
      <c r="F96" s="1348"/>
      <c r="G96" s="1348"/>
      <c r="H96" s="1348"/>
      <c r="I96" s="1348"/>
      <c r="J96" s="1348"/>
      <c r="K96" s="1348"/>
      <c r="L96" s="1348"/>
      <c r="M96" s="1348"/>
    </row>
    <row r="97" spans="1:14" ht="12" customHeight="1">
      <c r="A97" s="116"/>
      <c r="B97" s="116"/>
      <c r="C97" s="116"/>
      <c r="D97" s="116"/>
      <c r="E97" s="116"/>
      <c r="F97" s="116"/>
      <c r="G97" s="116"/>
      <c r="H97" s="116"/>
      <c r="I97" s="116"/>
      <c r="J97" s="116"/>
      <c r="K97" s="116"/>
      <c r="L97" s="116"/>
      <c r="M97" s="116"/>
    </row>
    <row r="98" spans="1:14" ht="12" customHeight="1">
      <c r="A98" s="116"/>
      <c r="B98" s="116"/>
      <c r="C98" s="116"/>
      <c r="D98" s="116"/>
      <c r="E98" s="116"/>
      <c r="F98" s="116"/>
      <c r="G98" s="116"/>
      <c r="H98" s="116"/>
      <c r="I98" s="116"/>
      <c r="J98" s="116"/>
      <c r="K98" s="116"/>
      <c r="L98" s="116"/>
      <c r="M98" s="116"/>
      <c r="N98" s="225" t="s">
        <v>172</v>
      </c>
    </row>
    <row r="99" spans="1:14" ht="12" customHeight="1">
      <c r="A99" s="66"/>
      <c r="B99" s="66"/>
      <c r="C99" s="66"/>
      <c r="D99" s="66"/>
      <c r="N99" s="9" t="s">
        <v>41</v>
      </c>
    </row>
    <row r="100" spans="1:14" ht="12" customHeight="1">
      <c r="A100" s="66"/>
      <c r="B100" s="66"/>
      <c r="C100" s="66"/>
      <c r="D100" s="66"/>
      <c r="N100" s="9" t="s">
        <v>42</v>
      </c>
    </row>
    <row r="101" spans="1:14" ht="12" customHeight="1">
      <c r="A101" s="66"/>
      <c r="B101" s="66"/>
      <c r="C101" s="66"/>
      <c r="D101" s="66"/>
      <c r="H101" s="1"/>
      <c r="I101" s="1"/>
      <c r="J101" s="1"/>
      <c r="K101" s="1"/>
      <c r="L101" s="1"/>
      <c r="M101" s="1"/>
      <c r="N101" s="9" t="s">
        <v>43</v>
      </c>
    </row>
    <row r="102" spans="1:14" ht="12" customHeight="1">
      <c r="A102" s="66"/>
      <c r="B102" s="66"/>
      <c r="C102" s="66"/>
      <c r="D102" s="66"/>
      <c r="H102" s="1"/>
      <c r="I102" s="1"/>
      <c r="J102" s="1"/>
      <c r="K102" s="1"/>
      <c r="L102" s="1"/>
      <c r="M102" s="1"/>
      <c r="N102" s="9" t="s">
        <v>44</v>
      </c>
    </row>
    <row r="103" spans="1:14" ht="9.75" customHeight="1">
      <c r="A103" s="66"/>
      <c r="B103" s="66"/>
      <c r="C103" s="66"/>
      <c r="D103" s="66"/>
      <c r="H103" s="1"/>
      <c r="I103" s="1"/>
      <c r="J103" s="1"/>
      <c r="K103" s="1"/>
      <c r="L103" s="1"/>
      <c r="M103" s="1"/>
    </row>
    <row r="104" spans="1:14" ht="12" customHeight="1">
      <c r="A104" s="66"/>
      <c r="B104" s="66"/>
      <c r="C104" s="66"/>
      <c r="D104" s="66"/>
      <c r="H104" s="1"/>
      <c r="I104" s="1"/>
      <c r="J104" s="1"/>
      <c r="K104" s="1"/>
      <c r="L104" s="1"/>
      <c r="M104" s="1"/>
    </row>
    <row r="105" spans="1:14" ht="12" customHeight="1">
      <c r="A105" s="66"/>
      <c r="B105" s="66"/>
      <c r="C105" s="66"/>
      <c r="D105" s="66"/>
      <c r="H105" s="1"/>
      <c r="I105" s="1"/>
      <c r="J105" s="1"/>
      <c r="K105" s="1"/>
      <c r="L105" s="1"/>
      <c r="M105" s="1"/>
      <c r="N105" s="33" t="s">
        <v>173</v>
      </c>
    </row>
    <row r="106" spans="1:14" s="7" customFormat="1" ht="12" customHeight="1">
      <c r="A106" s="66"/>
      <c r="B106" s="66"/>
      <c r="C106" s="66"/>
      <c r="D106" s="66"/>
      <c r="E106"/>
      <c r="F106"/>
      <c r="G106"/>
      <c r="H106" s="1"/>
      <c r="I106" s="1"/>
      <c r="J106" s="1"/>
      <c r="K106" s="1"/>
      <c r="L106" s="1"/>
      <c r="M106" s="1"/>
      <c r="N106" s="9" t="s">
        <v>45</v>
      </c>
    </row>
    <row r="107" spans="1:14" ht="13.5" customHeight="1">
      <c r="A107" s="66"/>
      <c r="B107" s="66"/>
      <c r="C107" s="66"/>
      <c r="D107" s="66"/>
      <c r="H107" s="1"/>
      <c r="I107" s="1"/>
      <c r="J107" s="1"/>
      <c r="K107" s="1"/>
      <c r="L107" s="1"/>
      <c r="M107" s="1"/>
      <c r="N107" s="9" t="s">
        <v>42</v>
      </c>
    </row>
    <row r="108" spans="1:14" ht="9.75" customHeight="1">
      <c r="A108" s="66"/>
      <c r="B108" s="66"/>
      <c r="C108" s="66"/>
      <c r="D108" s="66"/>
      <c r="H108" s="1"/>
      <c r="I108" s="1"/>
      <c r="J108" s="1"/>
      <c r="K108" s="1"/>
      <c r="L108" s="1"/>
      <c r="M108" s="1"/>
      <c r="N108" s="9" t="s">
        <v>43</v>
      </c>
    </row>
    <row r="109" spans="1:14" ht="12" customHeight="1">
      <c r="A109" s="66"/>
      <c r="B109" s="66"/>
      <c r="C109" s="66"/>
      <c r="D109" s="66"/>
      <c r="H109" s="1"/>
      <c r="I109" s="1"/>
      <c r="J109" s="1"/>
      <c r="K109" s="1"/>
      <c r="L109" s="1"/>
      <c r="M109" s="1"/>
      <c r="N109" s="9" t="s">
        <v>44</v>
      </c>
    </row>
    <row r="110" spans="1:14" ht="10.5" customHeight="1">
      <c r="A110" s="1370" t="s">
        <v>323</v>
      </c>
      <c r="B110" s="1370"/>
      <c r="C110" s="1370"/>
      <c r="D110" s="1370"/>
      <c r="E110" s="1370"/>
      <c r="F110" s="1370"/>
      <c r="G110" s="1370"/>
      <c r="H110" s="1370"/>
      <c r="I110" s="1370"/>
      <c r="J110" s="1370"/>
      <c r="K110" s="1370"/>
      <c r="L110" s="1370"/>
      <c r="M110" s="1370"/>
    </row>
    <row r="111" spans="1:14" ht="10.5" customHeight="1">
      <c r="A111" s="1370"/>
      <c r="B111" s="1370"/>
      <c r="C111" s="1370"/>
      <c r="D111" s="1370"/>
      <c r="E111" s="1370"/>
      <c r="F111" s="1370"/>
      <c r="G111" s="1370"/>
      <c r="H111" s="1370"/>
      <c r="I111" s="1370"/>
      <c r="J111" s="1370"/>
      <c r="K111" s="1370"/>
      <c r="L111" s="1370"/>
      <c r="M111" s="1370"/>
    </row>
    <row r="112" spans="1:14" ht="9.75" customHeight="1">
      <c r="A112" s="1370"/>
      <c r="B112" s="1370"/>
      <c r="C112" s="1370"/>
      <c r="D112" s="1370"/>
      <c r="E112" s="1370"/>
      <c r="F112" s="1370"/>
      <c r="G112" s="1370"/>
      <c r="H112" s="1370"/>
      <c r="I112" s="1370"/>
      <c r="J112" s="1370"/>
      <c r="K112" s="1370"/>
      <c r="L112" s="1370"/>
      <c r="M112" s="1370"/>
    </row>
    <row r="113" spans="1:14" ht="12" customHeight="1">
      <c r="A113" s="1370"/>
      <c r="B113" s="1370"/>
      <c r="C113" s="1370"/>
      <c r="D113" s="1370"/>
      <c r="E113" s="1370"/>
      <c r="F113" s="1370"/>
      <c r="G113" s="1370"/>
      <c r="H113" s="1370"/>
      <c r="I113" s="1370"/>
      <c r="J113" s="1370"/>
      <c r="K113" s="1370"/>
      <c r="L113" s="1370"/>
      <c r="M113" s="1370"/>
    </row>
    <row r="114" spans="1:14" ht="6.75" customHeight="1">
      <c r="A114" s="323"/>
      <c r="B114" s="323"/>
      <c r="C114" s="323"/>
      <c r="D114" s="323"/>
      <c r="E114" s="323"/>
      <c r="F114" s="323"/>
      <c r="G114" s="323"/>
      <c r="H114" s="319"/>
      <c r="I114" s="319"/>
      <c r="J114" s="319"/>
      <c r="K114" s="319"/>
      <c r="L114" s="319"/>
      <c r="M114" s="319"/>
    </row>
    <row r="115" spans="1:14" ht="16.5" customHeight="1">
      <c r="A115" s="1353" t="s">
        <v>20</v>
      </c>
      <c r="B115" s="1353"/>
      <c r="C115" s="1353"/>
      <c r="D115" s="1353"/>
      <c r="E115" s="1353"/>
      <c r="F115" s="1353"/>
      <c r="G115" s="1353"/>
      <c r="H115" s="1353"/>
      <c r="I115" s="299"/>
      <c r="J115" s="299"/>
      <c r="K115" s="299"/>
      <c r="L115" s="299"/>
      <c r="M115" s="338">
        <v>3</v>
      </c>
    </row>
    <row r="116" spans="1:14" ht="12" customHeight="1">
      <c r="A116" s="1348"/>
      <c r="B116" s="1348"/>
      <c r="C116" s="1348"/>
      <c r="D116" s="1348"/>
      <c r="E116" s="1348"/>
      <c r="F116" s="1348"/>
      <c r="G116" s="1348"/>
      <c r="H116" s="1348"/>
      <c r="I116" s="1348"/>
      <c r="J116" s="1348"/>
      <c r="K116" s="1348"/>
      <c r="L116" s="1348"/>
      <c r="M116" s="1348"/>
    </row>
    <row r="117" spans="1:14" ht="18.75" customHeight="1">
      <c r="A117" s="1315"/>
      <c r="B117" s="1315"/>
      <c r="C117" s="1315"/>
      <c r="D117" s="1315"/>
      <c r="E117" s="1315"/>
      <c r="F117" s="1315"/>
      <c r="G117" s="1315"/>
      <c r="H117" s="1315"/>
      <c r="I117" s="1315"/>
      <c r="J117" s="1315"/>
      <c r="K117" s="1315"/>
      <c r="L117" s="1315"/>
      <c r="M117" s="1315"/>
    </row>
    <row r="118" spans="1:14" ht="12" customHeight="1">
      <c r="A118" s="1347"/>
      <c r="B118" s="1347"/>
      <c r="C118" s="1347"/>
      <c r="D118" s="1347"/>
      <c r="E118" s="1347"/>
      <c r="F118" s="1347"/>
      <c r="G118" s="1347"/>
      <c r="H118" s="1347"/>
      <c r="I118" s="1347"/>
      <c r="J118" s="1347"/>
      <c r="K118" s="1347"/>
      <c r="L118" s="1347"/>
      <c r="M118" s="1347"/>
    </row>
    <row r="119" spans="1:14" ht="4.5" customHeight="1">
      <c r="A119" s="21"/>
      <c r="B119" s="21"/>
      <c r="C119" s="21"/>
      <c r="D119" s="21"/>
      <c r="E119" s="21"/>
      <c r="F119" s="21"/>
      <c r="G119" s="21"/>
      <c r="H119" s="21"/>
      <c r="I119" s="21"/>
      <c r="J119" s="21"/>
      <c r="K119" s="21"/>
      <c r="L119" s="21"/>
      <c r="M119" s="21"/>
    </row>
    <row r="120" spans="1:14" ht="12" customHeight="1">
      <c r="A120" s="1348" t="s">
        <v>46</v>
      </c>
      <c r="B120" s="1348"/>
      <c r="C120" s="1348"/>
      <c r="D120" s="1348"/>
      <c r="E120" s="1348"/>
      <c r="F120" s="1348"/>
      <c r="G120" s="1348"/>
      <c r="H120" s="1348"/>
      <c r="I120" s="1348"/>
      <c r="J120" s="1348"/>
      <c r="K120" s="1348"/>
      <c r="L120" s="1348"/>
      <c r="M120" s="1348"/>
    </row>
    <row r="121" spans="1:14" ht="5.25" customHeight="1">
      <c r="A121" s="361"/>
      <c r="B121" s="361"/>
      <c r="C121" s="361"/>
      <c r="D121" s="361"/>
      <c r="E121" s="361"/>
      <c r="F121" s="361"/>
      <c r="G121" s="361"/>
      <c r="H121" s="361"/>
      <c r="I121" s="361"/>
      <c r="J121" s="361"/>
      <c r="K121" s="361"/>
      <c r="L121" s="361"/>
      <c r="M121" s="361"/>
    </row>
    <row r="122" spans="1:14" ht="18" customHeight="1">
      <c r="A122" s="1373" t="s">
        <v>47</v>
      </c>
      <c r="B122" s="1373"/>
      <c r="C122" s="1373"/>
      <c r="D122" s="1373"/>
      <c r="E122" s="1373"/>
      <c r="F122" s="1373"/>
      <c r="G122" s="1373"/>
      <c r="H122" s="1373" t="s">
        <v>50</v>
      </c>
      <c r="I122" s="1373"/>
      <c r="J122" s="1373"/>
      <c r="K122" s="1373" t="s">
        <v>51</v>
      </c>
      <c r="L122" s="1373"/>
      <c r="M122" s="1373"/>
    </row>
    <row r="123" spans="1:14" ht="18" customHeight="1">
      <c r="A123" s="1373"/>
      <c r="B123" s="1373"/>
      <c r="C123" s="1373"/>
      <c r="D123" s="1373"/>
      <c r="E123" s="1373"/>
      <c r="F123" s="1373"/>
      <c r="G123" s="1373"/>
      <c r="H123" s="401" t="s">
        <v>410</v>
      </c>
      <c r="I123" s="401" t="s">
        <v>311</v>
      </c>
      <c r="J123" s="401" t="s">
        <v>400</v>
      </c>
      <c r="K123" s="401" t="s">
        <v>410</v>
      </c>
      <c r="L123" s="401" t="s">
        <v>311</v>
      </c>
      <c r="M123" s="402" t="s">
        <v>400</v>
      </c>
    </row>
    <row r="124" spans="1:14" ht="16.5" customHeight="1">
      <c r="A124" s="1350" t="s">
        <v>48</v>
      </c>
      <c r="B124" s="1351"/>
      <c r="C124" s="1351"/>
      <c r="D124" s="1351"/>
      <c r="E124" s="1351"/>
      <c r="F124" s="1351"/>
      <c r="G124" s="1352"/>
      <c r="H124" s="79">
        <v>16.3</v>
      </c>
      <c r="I124" s="79">
        <v>16.04</v>
      </c>
      <c r="J124" s="79">
        <v>15.86</v>
      </c>
      <c r="K124" s="79">
        <v>13.67</v>
      </c>
      <c r="L124" s="79">
        <v>14.24</v>
      </c>
      <c r="M124" s="400">
        <v>14.73</v>
      </c>
    </row>
    <row r="125" spans="1:14" ht="27.75" customHeight="1">
      <c r="A125" s="1350" t="s">
        <v>743</v>
      </c>
      <c r="B125" s="1351"/>
      <c r="C125" s="1351"/>
      <c r="D125" s="1351"/>
      <c r="E125" s="1351"/>
      <c r="F125" s="1351"/>
      <c r="G125" s="1352"/>
      <c r="H125" s="400">
        <v>14.6</v>
      </c>
      <c r="I125" s="400">
        <v>13.69</v>
      </c>
      <c r="J125" s="400">
        <v>14.19</v>
      </c>
      <c r="K125" s="400">
        <v>13.75</v>
      </c>
      <c r="L125" s="400">
        <v>15</v>
      </c>
      <c r="M125" s="400">
        <v>15</v>
      </c>
    </row>
    <row r="126" spans="1:14" ht="17.25" customHeight="1">
      <c r="A126" s="1350" t="s">
        <v>744</v>
      </c>
      <c r="B126" s="1351" t="s">
        <v>539</v>
      </c>
      <c r="C126" s="1351"/>
      <c r="D126" s="1351"/>
      <c r="E126" s="1351"/>
      <c r="F126" s="1351"/>
      <c r="G126" s="1352"/>
      <c r="H126" s="400">
        <v>14.79</v>
      </c>
      <c r="I126" s="400">
        <v>15.39</v>
      </c>
      <c r="J126" s="400">
        <v>14.94</v>
      </c>
      <c r="K126" s="400">
        <v>13.18</v>
      </c>
      <c r="L126" s="400">
        <v>11.88</v>
      </c>
      <c r="M126" s="400">
        <v>14</v>
      </c>
    </row>
    <row r="127" spans="1:14" ht="18.75" customHeight="1">
      <c r="A127" s="1350" t="s">
        <v>745</v>
      </c>
      <c r="B127" s="1351"/>
      <c r="C127" s="1351"/>
      <c r="D127" s="1351"/>
      <c r="E127" s="1351"/>
      <c r="F127" s="1351"/>
      <c r="G127" s="1352"/>
      <c r="H127" s="400">
        <v>16.32</v>
      </c>
      <c r="I127" s="400">
        <v>16.18</v>
      </c>
      <c r="J127" s="400">
        <v>15.82</v>
      </c>
      <c r="K127" s="400">
        <v>13.35</v>
      </c>
      <c r="L127" s="400">
        <v>13.7</v>
      </c>
      <c r="M127" s="400">
        <v>14.46</v>
      </c>
      <c r="N127" s="867" t="s">
        <v>743</v>
      </c>
    </row>
    <row r="128" spans="1:14" ht="26.25" customHeight="1">
      <c r="A128" s="1350" t="s">
        <v>746</v>
      </c>
      <c r="B128" s="1351" t="s">
        <v>583</v>
      </c>
      <c r="C128" s="1351"/>
      <c r="D128" s="1351"/>
      <c r="E128" s="1351"/>
      <c r="F128" s="1351"/>
      <c r="G128" s="1352"/>
      <c r="H128" s="400">
        <v>16.809999999999999</v>
      </c>
      <c r="I128" s="400">
        <v>16.28</v>
      </c>
      <c r="J128" s="400">
        <v>16.97</v>
      </c>
      <c r="K128" s="400">
        <v>14.67</v>
      </c>
      <c r="L128" s="400">
        <v>13.5</v>
      </c>
      <c r="M128" s="400">
        <v>13.28</v>
      </c>
      <c r="N128" s="868" t="s">
        <v>744</v>
      </c>
    </row>
    <row r="129" spans="1:14" ht="18" customHeight="1">
      <c r="A129" s="1350" t="s">
        <v>747</v>
      </c>
      <c r="B129" s="1351" t="s">
        <v>541</v>
      </c>
      <c r="C129" s="1351"/>
      <c r="D129" s="1351"/>
      <c r="E129" s="1351"/>
      <c r="F129" s="1351"/>
      <c r="G129" s="1352"/>
      <c r="H129" s="400">
        <v>16.66</v>
      </c>
      <c r="I129" s="400">
        <v>16.47</v>
      </c>
      <c r="J129" s="400">
        <v>16.739999999999998</v>
      </c>
      <c r="K129" s="400">
        <v>13.83</v>
      </c>
      <c r="L129" s="400">
        <v>15.44</v>
      </c>
      <c r="M129" s="400">
        <v>14.33</v>
      </c>
      <c r="N129" s="868" t="s">
        <v>745</v>
      </c>
    </row>
    <row r="130" spans="1:14" ht="15.75" customHeight="1">
      <c r="A130" s="1350" t="s">
        <v>49</v>
      </c>
      <c r="B130" s="1351" t="s">
        <v>95</v>
      </c>
      <c r="C130" s="1351"/>
      <c r="D130" s="1351"/>
      <c r="E130" s="1351"/>
      <c r="F130" s="1351"/>
      <c r="G130" s="1352"/>
      <c r="H130" s="400">
        <v>16.600000000000001</v>
      </c>
      <c r="I130" s="400">
        <v>16.260000000000002</v>
      </c>
      <c r="J130" s="400">
        <v>15.51</v>
      </c>
      <c r="K130" s="400">
        <v>14.68</v>
      </c>
      <c r="L130" s="400">
        <v>15.1</v>
      </c>
      <c r="M130" s="400">
        <v>15.58</v>
      </c>
      <c r="N130" s="868" t="s">
        <v>746</v>
      </c>
    </row>
    <row r="131" spans="1:14" ht="16.5" customHeight="1">
      <c r="A131" s="1350" t="s">
        <v>750</v>
      </c>
      <c r="B131" s="1351" t="s">
        <v>544</v>
      </c>
      <c r="C131" s="1351"/>
      <c r="D131" s="1351"/>
      <c r="E131" s="1351"/>
      <c r="F131" s="1351"/>
      <c r="G131" s="1352"/>
      <c r="H131" s="400">
        <v>16.3</v>
      </c>
      <c r="I131" s="400">
        <v>15.67</v>
      </c>
      <c r="J131" s="400">
        <v>15.38</v>
      </c>
      <c r="K131" s="400">
        <v>12.5</v>
      </c>
      <c r="L131" s="400">
        <v>13.42</v>
      </c>
      <c r="M131" s="400">
        <v>12.96</v>
      </c>
      <c r="N131" s="869" t="s">
        <v>747</v>
      </c>
    </row>
    <row r="132" spans="1:14" ht="6.75" customHeight="1">
      <c r="A132" s="309"/>
      <c r="B132" s="309"/>
      <c r="C132" s="309"/>
      <c r="D132" s="309"/>
      <c r="E132" s="309"/>
      <c r="F132" s="309"/>
      <c r="G132" s="309"/>
      <c r="H132" s="309"/>
      <c r="I132" s="309"/>
      <c r="J132" s="309"/>
      <c r="K132" s="309"/>
      <c r="L132" s="309"/>
      <c r="M132" s="309"/>
      <c r="N132" s="869" t="s">
        <v>36</v>
      </c>
    </row>
    <row r="133" spans="1:14" ht="12.75" customHeight="1">
      <c r="A133" s="1348" t="s">
        <v>52</v>
      </c>
      <c r="B133" s="1348"/>
      <c r="C133" s="1348"/>
      <c r="D133" s="1348"/>
      <c r="E133" s="1348"/>
      <c r="F133" s="1348"/>
      <c r="G133" s="1348"/>
      <c r="H133" s="1348"/>
      <c r="I133" s="1348"/>
      <c r="J133" s="1348"/>
      <c r="K133" s="1348"/>
      <c r="L133" s="1348"/>
      <c r="M133" s="1348"/>
      <c r="N133" s="867" t="s">
        <v>749</v>
      </c>
    </row>
    <row r="134" spans="1:14" ht="12.75" customHeight="1">
      <c r="A134" s="17"/>
      <c r="B134" s="149"/>
      <c r="C134" s="149"/>
      <c r="D134" s="149"/>
      <c r="E134" s="149"/>
      <c r="F134" s="17"/>
      <c r="G134" s="17"/>
      <c r="H134" s="17"/>
      <c r="I134" s="17"/>
      <c r="J134" s="17"/>
      <c r="K134" s="17"/>
      <c r="L134" s="17"/>
      <c r="M134" s="17"/>
      <c r="N134" s="867" t="s">
        <v>750</v>
      </c>
    </row>
    <row r="135" spans="1:14" ht="17.25" customHeight="1">
      <c r="A135" s="1336" t="s">
        <v>324</v>
      </c>
      <c r="B135" s="1336"/>
      <c r="C135" s="1336"/>
      <c r="D135" s="1336"/>
      <c r="E135" s="1336"/>
      <c r="F135" s="1336"/>
      <c r="G135" s="1336"/>
      <c r="H135" s="17"/>
      <c r="I135" s="17"/>
      <c r="J135" s="17"/>
      <c r="K135" s="17"/>
      <c r="L135" s="17"/>
      <c r="M135" s="17"/>
      <c r="N135" s="867" t="s">
        <v>751</v>
      </c>
    </row>
    <row r="136" spans="1:14" ht="15.75" customHeight="1">
      <c r="A136" s="1336"/>
      <c r="B136" s="1336"/>
      <c r="C136" s="1336"/>
      <c r="D136" s="1336"/>
      <c r="E136" s="1336"/>
      <c r="F136" s="1336"/>
      <c r="G136" s="1336"/>
      <c r="H136" s="17"/>
      <c r="I136" s="17"/>
      <c r="J136" s="17"/>
      <c r="K136" s="17"/>
      <c r="L136" s="17"/>
      <c r="M136" s="17"/>
      <c r="N136" s="164" t="s">
        <v>37</v>
      </c>
    </row>
    <row r="137" spans="1:14" ht="16.5" customHeight="1">
      <c r="A137" s="1336"/>
      <c r="B137" s="1336"/>
      <c r="C137" s="1336"/>
      <c r="D137" s="1336"/>
      <c r="E137" s="1336"/>
      <c r="F137" s="1336"/>
      <c r="G137" s="1336"/>
      <c r="H137" s="7"/>
      <c r="I137" s="7"/>
      <c r="J137" s="7"/>
      <c r="K137" s="7"/>
      <c r="L137" s="7"/>
      <c r="M137" s="7"/>
      <c r="N137" s="167" t="s">
        <v>53</v>
      </c>
    </row>
    <row r="138" spans="1:14" ht="13.5" customHeight="1">
      <c r="A138" s="1336"/>
      <c r="B138" s="1336"/>
      <c r="C138" s="1336"/>
      <c r="D138" s="1336"/>
      <c r="E138" s="1336"/>
      <c r="F138" s="1336"/>
      <c r="G138" s="1336"/>
      <c r="H138" s="7"/>
      <c r="I138" s="7"/>
      <c r="J138" s="7"/>
      <c r="K138" s="7"/>
      <c r="L138" s="7"/>
      <c r="M138" s="7"/>
      <c r="N138" s="168" t="s">
        <v>39</v>
      </c>
    </row>
    <row r="139" spans="1:14" ht="15" customHeight="1">
      <c r="A139" s="1336"/>
      <c r="B139" s="1336"/>
      <c r="C139" s="1336"/>
      <c r="D139" s="1336"/>
      <c r="E139" s="1336"/>
      <c r="F139" s="1336"/>
      <c r="G139" s="1336"/>
      <c r="H139" s="7"/>
      <c r="I139" s="7"/>
      <c r="J139" s="7"/>
      <c r="K139" s="7"/>
      <c r="L139" s="7"/>
      <c r="M139" s="7"/>
      <c r="N139" s="164" t="s">
        <v>37</v>
      </c>
    </row>
    <row r="140" spans="1:14" ht="15.75" customHeight="1" thickBot="1">
      <c r="A140" s="1336"/>
      <c r="B140" s="1336"/>
      <c r="C140" s="1336"/>
      <c r="D140" s="1336"/>
      <c r="E140" s="1336"/>
      <c r="F140" s="1336"/>
      <c r="G140" s="1336"/>
      <c r="H140" s="10"/>
      <c r="I140" s="10"/>
      <c r="J140" s="10"/>
      <c r="K140" s="7"/>
      <c r="L140" s="7"/>
      <c r="M140" s="7"/>
      <c r="N140" s="171" t="s">
        <v>90</v>
      </c>
    </row>
    <row r="141" spans="1:14" ht="15.75" customHeight="1">
      <c r="A141" s="1336"/>
      <c r="B141" s="1336"/>
      <c r="C141" s="1336"/>
      <c r="D141" s="1336"/>
      <c r="E141" s="1336"/>
      <c r="F141" s="1336"/>
      <c r="G141" s="1336"/>
      <c r="H141" s="10"/>
      <c r="I141" s="10"/>
      <c r="J141" s="10"/>
      <c r="K141" s="7"/>
      <c r="L141" s="7"/>
      <c r="M141" s="7"/>
    </row>
    <row r="142" spans="1:14" s="7" customFormat="1" ht="12" customHeight="1">
      <c r="A142" s="1336"/>
      <c r="B142" s="1336"/>
      <c r="C142" s="1336"/>
      <c r="D142" s="1336"/>
      <c r="E142" s="1336"/>
      <c r="F142" s="1336"/>
      <c r="G142" s="1336"/>
      <c r="H142" s="10"/>
      <c r="I142" s="10"/>
      <c r="J142" s="10"/>
    </row>
    <row r="143" spans="1:14" s="7" customFormat="1" ht="12" customHeight="1">
      <c r="A143" s="1336"/>
      <c r="B143" s="1336"/>
      <c r="C143" s="1336"/>
      <c r="D143" s="1336"/>
      <c r="E143" s="1336"/>
      <c r="F143" s="1336"/>
      <c r="G143" s="1336"/>
      <c r="H143" s="10"/>
      <c r="I143" s="10"/>
      <c r="J143" s="10"/>
    </row>
    <row r="144" spans="1:14" s="7" customFormat="1" ht="3.75" customHeight="1">
      <c r="B144" s="330"/>
      <c r="C144" s="330"/>
      <c r="D144" s="330"/>
      <c r="E144" s="330"/>
      <c r="F144" s="330"/>
      <c r="G144" s="330"/>
      <c r="H144"/>
      <c r="I144"/>
      <c r="J144"/>
      <c r="K144"/>
      <c r="L144"/>
      <c r="M144"/>
    </row>
    <row r="145" spans="1:14" s="7" customFormat="1" ht="15" customHeight="1">
      <c r="A145" s="1348" t="s">
        <v>54</v>
      </c>
      <c r="B145" s="1348"/>
      <c r="C145" s="1348"/>
      <c r="D145" s="1348"/>
      <c r="E145" s="1348"/>
      <c r="F145" s="1348"/>
      <c r="G145" s="1348"/>
      <c r="H145" s="1348"/>
      <c r="I145" s="1348"/>
      <c r="J145" s="1348"/>
      <c r="K145" s="1348"/>
      <c r="L145" s="1348"/>
      <c r="M145" s="1348"/>
    </row>
    <row r="146" spans="1:14" s="7" customFormat="1" ht="18.75" customHeight="1">
      <c r="A146" s="1349" t="s">
        <v>325</v>
      </c>
      <c r="B146" s="1349"/>
      <c r="C146" s="1349"/>
      <c r="D146" s="1349"/>
      <c r="E146" s="1349"/>
      <c r="F146" s="1349"/>
      <c r="G146" s="1349"/>
      <c r="H146" s="301"/>
      <c r="I146"/>
      <c r="J146"/>
      <c r="K146"/>
      <c r="L146"/>
      <c r="M146" t="s">
        <v>589</v>
      </c>
    </row>
    <row r="147" spans="1:14" s="7" customFormat="1" ht="19.5" customHeight="1">
      <c r="A147" s="1349"/>
      <c r="B147" s="1349"/>
      <c r="C147" s="1349"/>
      <c r="D147" s="1349"/>
      <c r="E147" s="1349"/>
      <c r="F147" s="1349"/>
      <c r="G147" s="1349"/>
      <c r="H147" s="302"/>
      <c r="I147"/>
      <c r="J147"/>
      <c r="K147"/>
      <c r="L147"/>
      <c r="M147"/>
      <c r="N147" s="150" t="s">
        <v>674</v>
      </c>
    </row>
    <row r="148" spans="1:14" s="7" customFormat="1" ht="24" customHeight="1">
      <c r="A148" s="1349"/>
      <c r="B148" s="1349"/>
      <c r="C148" s="1349"/>
      <c r="D148" s="1349"/>
      <c r="E148" s="1349"/>
      <c r="F148" s="1349"/>
      <c r="G148" s="1349"/>
      <c r="H148" s="302"/>
      <c r="I148"/>
      <c r="J148"/>
      <c r="K148"/>
      <c r="L148"/>
      <c r="M148"/>
      <c r="N148" s="150" t="s">
        <v>675</v>
      </c>
    </row>
    <row r="149" spans="1:14" s="7" customFormat="1" ht="21" customHeight="1">
      <c r="A149" s="1349"/>
      <c r="B149" s="1349"/>
      <c r="C149" s="1349"/>
      <c r="D149" s="1349"/>
      <c r="E149" s="1349"/>
      <c r="F149" s="1349"/>
      <c r="G149" s="1349"/>
      <c r="H149" s="302"/>
      <c r="I149"/>
      <c r="J149"/>
      <c r="K149"/>
      <c r="L149"/>
      <c r="M149"/>
      <c r="N149" s="150" t="s">
        <v>676</v>
      </c>
    </row>
    <row r="150" spans="1:14" s="7" customFormat="1" ht="18" customHeight="1">
      <c r="A150" s="1349"/>
      <c r="B150" s="1349"/>
      <c r="C150" s="1349"/>
      <c r="D150" s="1349"/>
      <c r="E150" s="1349"/>
      <c r="F150" s="1349"/>
      <c r="G150" s="1349"/>
      <c r="H150" s="302"/>
      <c r="I150"/>
      <c r="J150"/>
      <c r="K150"/>
      <c r="L150"/>
      <c r="M150"/>
      <c r="N150" s="336" t="s">
        <v>677</v>
      </c>
    </row>
    <row r="151" spans="1:14" s="7" customFormat="1" ht="18.75" customHeight="1">
      <c r="A151" s="1349"/>
      <c r="B151" s="1349"/>
      <c r="C151" s="1349"/>
      <c r="D151" s="1349"/>
      <c r="E151" s="1349"/>
      <c r="F151" s="1349"/>
      <c r="G151" s="1349"/>
      <c r="H151" s="302"/>
      <c r="I151"/>
      <c r="J151"/>
      <c r="K151"/>
      <c r="L151"/>
      <c r="M151"/>
    </row>
    <row r="152" spans="1:14" s="7" customFormat="1" ht="19.5" customHeight="1">
      <c r="A152" s="1349" t="s">
        <v>326</v>
      </c>
      <c r="B152" s="1349"/>
      <c r="C152" s="1349"/>
      <c r="D152" s="1349"/>
      <c r="E152" s="1349"/>
      <c r="F152" s="1349"/>
      <c r="G152" s="1349"/>
      <c r="H152" s="302"/>
      <c r="I152"/>
      <c r="J152"/>
      <c r="K152"/>
      <c r="L152"/>
      <c r="M152"/>
    </row>
    <row r="153" spans="1:14" s="7" customFormat="1" ht="12" customHeight="1">
      <c r="A153" s="1349"/>
      <c r="B153" s="1349"/>
      <c r="C153" s="1349"/>
      <c r="D153" s="1349"/>
      <c r="E153" s="1349"/>
      <c r="F153" s="1349"/>
      <c r="G153" s="1349"/>
      <c r="H153" s="300"/>
      <c r="I153"/>
      <c r="J153"/>
      <c r="K153"/>
      <c r="L153"/>
      <c r="M153"/>
    </row>
    <row r="154" spans="1:14" s="7" customFormat="1" ht="12" customHeight="1">
      <c r="A154" s="1349"/>
      <c r="B154" s="1349"/>
      <c r="C154" s="1349"/>
      <c r="D154" s="1349"/>
      <c r="E154" s="1349"/>
      <c r="F154" s="1349"/>
      <c r="G154" s="1349"/>
      <c r="H154" s="300"/>
      <c r="I154"/>
      <c r="J154"/>
      <c r="K154"/>
      <c r="L154"/>
      <c r="M154"/>
    </row>
    <row r="155" spans="1:14" s="7" customFormat="1" ht="11.25" customHeight="1">
      <c r="A155" s="1349"/>
      <c r="B155" s="1349"/>
      <c r="C155" s="1349"/>
      <c r="D155" s="1349"/>
      <c r="E155" s="1349"/>
      <c r="F155" s="1349"/>
      <c r="G155" s="1349"/>
      <c r="H155" s="300"/>
      <c r="I155"/>
      <c r="J155"/>
      <c r="K155"/>
      <c r="L155"/>
      <c r="M155"/>
      <c r="N155" s="206" t="s">
        <v>678</v>
      </c>
    </row>
    <row r="156" spans="1:14" s="7" customFormat="1" ht="9.75" customHeight="1">
      <c r="A156" s="1349"/>
      <c r="B156" s="1349"/>
      <c r="C156" s="1349"/>
      <c r="D156" s="1349"/>
      <c r="E156" s="1349"/>
      <c r="F156" s="1349"/>
      <c r="G156" s="1349"/>
      <c r="H156" s="300"/>
      <c r="I156"/>
      <c r="J156"/>
      <c r="K156"/>
      <c r="L156"/>
      <c r="M156"/>
      <c r="N156" s="206" t="s">
        <v>676</v>
      </c>
    </row>
    <row r="157" spans="1:14" ht="11.25" customHeight="1">
      <c r="A157" s="1349"/>
      <c r="B157" s="1349"/>
      <c r="C157" s="1349"/>
      <c r="D157" s="1349"/>
      <c r="E157" s="1349"/>
      <c r="F157" s="1349"/>
      <c r="G157" s="1349"/>
      <c r="H157" s="300"/>
    </row>
    <row r="158" spans="1:14" ht="8.25" customHeight="1">
      <c r="A158" s="1349"/>
      <c r="B158" s="1349"/>
      <c r="C158" s="1349"/>
      <c r="D158" s="1349"/>
      <c r="E158" s="1349"/>
      <c r="F158" s="1349"/>
      <c r="G158" s="1349"/>
      <c r="H158" s="300"/>
    </row>
    <row r="159" spans="1:14" ht="12" customHeight="1">
      <c r="A159" s="1349"/>
      <c r="B159" s="1349"/>
      <c r="C159" s="1349"/>
      <c r="D159" s="1349"/>
      <c r="E159" s="1349"/>
      <c r="F159" s="1349"/>
      <c r="G159" s="1349"/>
      <c r="H159" s="300"/>
    </row>
    <row r="160" spans="1:14" ht="7.5" customHeight="1">
      <c r="A160" s="1349"/>
      <c r="B160" s="1349"/>
      <c r="C160" s="1349"/>
      <c r="D160" s="1349"/>
      <c r="E160" s="1349"/>
      <c r="F160" s="1349"/>
      <c r="G160" s="1349"/>
      <c r="H160" s="300"/>
    </row>
    <row r="161" spans="1:14" ht="7.5" customHeight="1">
      <c r="A161" s="1349"/>
      <c r="B161" s="1349"/>
      <c r="C161" s="1349"/>
      <c r="D161" s="1349"/>
      <c r="E161" s="1349"/>
      <c r="F161" s="1349"/>
      <c r="G161" s="1349"/>
      <c r="H161" s="300"/>
    </row>
    <row r="162" spans="1:14" ht="4.5" customHeight="1">
      <c r="B162" s="324"/>
      <c r="C162" s="324"/>
      <c r="D162" s="324"/>
      <c r="E162" s="324"/>
      <c r="F162" s="324"/>
      <c r="G162" s="324"/>
      <c r="H162" s="324"/>
      <c r="I162" s="324"/>
      <c r="J162" s="324"/>
      <c r="K162" s="324"/>
      <c r="L162" s="324"/>
      <c r="M162" s="324"/>
    </row>
    <row r="163" spans="1:14" ht="16.5" customHeight="1">
      <c r="A163" s="1348" t="s">
        <v>679</v>
      </c>
      <c r="B163" s="1348"/>
      <c r="C163" s="1348"/>
      <c r="D163" s="1348"/>
      <c r="E163" s="1348"/>
      <c r="F163" s="1348"/>
      <c r="G163" s="1348"/>
      <c r="H163" s="1348"/>
      <c r="I163" s="1348"/>
      <c r="J163" s="1348"/>
      <c r="K163" s="1348"/>
      <c r="L163" s="1348"/>
      <c r="M163" s="1348"/>
    </row>
    <row r="164" spans="1:14" ht="21.75" customHeight="1">
      <c r="A164" s="1354" t="s">
        <v>327</v>
      </c>
      <c r="B164" s="1354"/>
      <c r="C164" s="1354"/>
      <c r="D164" s="1354"/>
      <c r="E164" s="1354"/>
      <c r="F164" s="1354"/>
      <c r="G164" s="1354"/>
      <c r="H164" s="301"/>
    </row>
    <row r="165" spans="1:14" ht="20.25" customHeight="1">
      <c r="A165" s="1354"/>
      <c r="B165" s="1354"/>
      <c r="C165" s="1354"/>
      <c r="D165" s="1354"/>
      <c r="E165" s="1354"/>
      <c r="F165" s="1354"/>
      <c r="G165" s="1354"/>
      <c r="H165" s="302"/>
      <c r="N165" s="150" t="s">
        <v>674</v>
      </c>
    </row>
    <row r="166" spans="1:14" ht="21" customHeight="1">
      <c r="A166" s="1354"/>
      <c r="B166" s="1354"/>
      <c r="C166" s="1354"/>
      <c r="D166" s="1354"/>
      <c r="E166" s="1354"/>
      <c r="F166" s="1354"/>
      <c r="G166" s="1354"/>
      <c r="H166" s="302"/>
      <c r="N166" s="150" t="s">
        <v>675</v>
      </c>
    </row>
    <row r="167" spans="1:14" ht="18" customHeight="1">
      <c r="A167" s="1354"/>
      <c r="B167" s="1354"/>
      <c r="C167" s="1354"/>
      <c r="D167" s="1354"/>
      <c r="E167" s="1354"/>
      <c r="F167" s="1354"/>
      <c r="G167" s="1354"/>
      <c r="H167" s="302"/>
      <c r="N167" s="150" t="s">
        <v>676</v>
      </c>
    </row>
    <row r="168" spans="1:14" ht="20.25" customHeight="1">
      <c r="A168" s="1354"/>
      <c r="B168" s="1354"/>
      <c r="C168" s="1354"/>
      <c r="D168" s="1354"/>
      <c r="E168" s="1354"/>
      <c r="F168" s="1354"/>
      <c r="G168" s="1354"/>
      <c r="H168" s="302"/>
      <c r="N168" s="336" t="s">
        <v>677</v>
      </c>
    </row>
    <row r="169" spans="1:14" ht="16.5" customHeight="1">
      <c r="A169" s="1354"/>
      <c r="B169" s="1354"/>
      <c r="C169" s="1354"/>
      <c r="D169" s="1354"/>
      <c r="E169" s="1354"/>
      <c r="F169" s="1354"/>
      <c r="G169" s="1354"/>
      <c r="H169" s="302"/>
    </row>
    <row r="170" spans="1:14" s="7" customFormat="1" ht="3.75" customHeight="1">
      <c r="A170" s="373"/>
      <c r="B170" s="373"/>
      <c r="C170" s="373"/>
      <c r="D170" s="373"/>
      <c r="E170" s="373"/>
      <c r="F170" s="373"/>
      <c r="G170" s="373"/>
      <c r="H170" s="302"/>
    </row>
    <row r="171" spans="1:14" ht="13.5" customHeight="1">
      <c r="A171" s="1353" t="s">
        <v>20</v>
      </c>
      <c r="B171" s="1353"/>
      <c r="C171" s="1353"/>
      <c r="D171" s="1353"/>
      <c r="E171" s="1353"/>
      <c r="F171" s="1353"/>
      <c r="G171" s="1353"/>
      <c r="H171" s="1353"/>
      <c r="I171" s="324"/>
      <c r="J171" s="324"/>
      <c r="K171" s="324"/>
      <c r="L171" s="324"/>
      <c r="M171" s="339">
        <v>4</v>
      </c>
    </row>
    <row r="172" spans="1:14" ht="13.5" customHeight="1">
      <c r="A172" s="67"/>
      <c r="B172" s="366"/>
      <c r="C172" s="366"/>
      <c r="D172" s="366"/>
      <c r="E172" s="366"/>
      <c r="F172" s="366"/>
      <c r="G172" s="366"/>
      <c r="H172" s="366"/>
      <c r="I172" s="366"/>
      <c r="J172" s="366"/>
      <c r="K172" s="366"/>
      <c r="L172" s="366"/>
      <c r="M172" s="366"/>
    </row>
    <row r="173" spans="1:14" ht="12.75" customHeight="1">
      <c r="A173" s="1315"/>
      <c r="B173" s="1315"/>
      <c r="C173" s="1315"/>
      <c r="D173" s="1315"/>
      <c r="E173" s="1315"/>
      <c r="F173" s="1315"/>
      <c r="G173" s="1315"/>
      <c r="H173" s="1315"/>
      <c r="I173" s="1315"/>
      <c r="J173" s="1315"/>
      <c r="K173" s="1315"/>
      <c r="L173" s="1315"/>
      <c r="M173" s="1315"/>
    </row>
    <row r="174" spans="1:14" ht="13.5" customHeight="1">
      <c r="A174" s="1347"/>
      <c r="B174" s="1347"/>
      <c r="C174" s="1347"/>
      <c r="D174" s="1347"/>
      <c r="E174" s="1347"/>
      <c r="F174" s="1347"/>
      <c r="G174" s="1347"/>
      <c r="H174" s="1347"/>
      <c r="I174" s="1347"/>
      <c r="J174" s="1347"/>
      <c r="K174" s="1347"/>
      <c r="L174" s="1347"/>
      <c r="M174" s="1347"/>
    </row>
    <row r="175" spans="1:14" ht="3" customHeight="1">
      <c r="A175" s="21"/>
      <c r="B175" s="21"/>
      <c r="C175" s="21"/>
      <c r="D175" s="21"/>
      <c r="E175" s="21"/>
      <c r="F175" s="21"/>
      <c r="G175" s="21"/>
      <c r="H175" s="21"/>
      <c r="I175" s="21"/>
      <c r="J175" s="21"/>
      <c r="K175" s="21"/>
      <c r="L175" s="21"/>
      <c r="M175" s="21"/>
    </row>
    <row r="176" spans="1:14" ht="13.5" customHeight="1">
      <c r="A176" s="1362" t="s">
        <v>680</v>
      </c>
      <c r="B176" s="1362"/>
      <c r="C176" s="1362"/>
      <c r="D176" s="1362"/>
      <c r="E176" s="1362"/>
      <c r="F176" s="1362"/>
      <c r="G176" s="1362"/>
      <c r="H176" s="1362"/>
      <c r="I176" s="1362"/>
      <c r="J176" s="1362"/>
      <c r="K176" s="1362"/>
      <c r="L176" s="1362"/>
      <c r="M176" s="1362"/>
    </row>
    <row r="177" spans="1:13" s="7" customFormat="1" ht="12.75" customHeight="1">
      <c r="A177" s="1348" t="s">
        <v>681</v>
      </c>
      <c r="B177" s="1348"/>
      <c r="C177" s="1348"/>
      <c r="D177" s="1348"/>
      <c r="E177" s="1348"/>
      <c r="F177" s="1348"/>
      <c r="G177" s="1348"/>
      <c r="H177" s="1348"/>
      <c r="I177" s="1348"/>
      <c r="J177" s="1348"/>
      <c r="K177" s="1348"/>
      <c r="L177" s="1348"/>
      <c r="M177" s="1348"/>
    </row>
    <row r="178" spans="1:13" ht="12.75" customHeight="1">
      <c r="A178" s="1344" t="s">
        <v>682</v>
      </c>
      <c r="B178" s="1344"/>
      <c r="C178" s="1344"/>
      <c r="D178" s="1344"/>
      <c r="E178" s="1344"/>
      <c r="F178" s="1344"/>
      <c r="G178" s="1344"/>
      <c r="H178" s="1344"/>
      <c r="I178" s="1344"/>
      <c r="J178" s="1344"/>
      <c r="K178" s="1344"/>
      <c r="L178" s="1344"/>
      <c r="M178" s="1344"/>
    </row>
    <row r="179" spans="1:13" ht="25.5" customHeight="1">
      <c r="A179" s="315" t="s">
        <v>252</v>
      </c>
      <c r="B179" s="1355" t="s">
        <v>25</v>
      </c>
      <c r="C179" s="1356"/>
      <c r="D179" s="308" t="s">
        <v>377</v>
      </c>
      <c r="E179" s="308" t="s">
        <v>410</v>
      </c>
      <c r="F179" s="308" t="s">
        <v>311</v>
      </c>
      <c r="G179" s="308" t="s">
        <v>400</v>
      </c>
      <c r="H179" s="308" t="s">
        <v>13</v>
      </c>
    </row>
    <row r="180" spans="1:13" ht="15.75" customHeight="1">
      <c r="A180" s="1345">
        <v>1</v>
      </c>
      <c r="B180" s="1337" t="s">
        <v>683</v>
      </c>
      <c r="C180" s="1338"/>
      <c r="D180" s="1331">
        <v>27.33</v>
      </c>
      <c r="E180" s="1331">
        <v>25.57</v>
      </c>
      <c r="F180" s="1331">
        <v>16.8</v>
      </c>
      <c r="G180" s="1331">
        <v>10.48</v>
      </c>
      <c r="H180" s="1331">
        <v>18.399999999999999</v>
      </c>
    </row>
    <row r="181" spans="1:13" ht="11.25" customHeight="1">
      <c r="A181" s="1346"/>
      <c r="B181" s="1339"/>
      <c r="C181" s="1340"/>
      <c r="D181" s="1332"/>
      <c r="E181" s="1332"/>
      <c r="F181" s="1332"/>
      <c r="G181" s="1332"/>
      <c r="H181" s="1332"/>
    </row>
    <row r="182" spans="1:13" ht="18.75" customHeight="1">
      <c r="A182" s="1345">
        <v>2</v>
      </c>
      <c r="B182" s="1337" t="s">
        <v>684</v>
      </c>
      <c r="C182" s="1338"/>
      <c r="D182" s="1331">
        <v>49.01</v>
      </c>
      <c r="E182" s="1331">
        <v>51.38</v>
      </c>
      <c r="F182" s="1331">
        <v>45.01</v>
      </c>
      <c r="G182" s="1331">
        <v>41.7</v>
      </c>
      <c r="H182" s="1331">
        <v>35.47</v>
      </c>
    </row>
    <row r="183" spans="1:13" ht="10.5" customHeight="1">
      <c r="A183" s="1346"/>
      <c r="B183" s="1339"/>
      <c r="C183" s="1340"/>
      <c r="D183" s="1332"/>
      <c r="E183" s="1332"/>
      <c r="F183" s="1332"/>
      <c r="G183" s="1332"/>
      <c r="H183" s="1332"/>
    </row>
    <row r="184" spans="1:13" ht="17.25" customHeight="1">
      <c r="A184" s="1345">
        <v>3</v>
      </c>
      <c r="B184" s="1337" t="s">
        <v>685</v>
      </c>
      <c r="C184" s="1338"/>
      <c r="D184" s="1331">
        <v>23.17</v>
      </c>
      <c r="E184" s="1331">
        <v>22.44</v>
      </c>
      <c r="F184" s="1331">
        <v>37.24</v>
      </c>
      <c r="G184" s="1331">
        <v>46.59</v>
      </c>
      <c r="H184" s="1331">
        <v>18.87</v>
      </c>
    </row>
    <row r="185" spans="1:13" ht="12" customHeight="1">
      <c r="A185" s="1346"/>
      <c r="B185" s="1339"/>
      <c r="C185" s="1340"/>
      <c r="D185" s="1332"/>
      <c r="E185" s="1332"/>
      <c r="F185" s="1332"/>
      <c r="G185" s="1332"/>
      <c r="H185" s="1332"/>
    </row>
    <row r="186" spans="1:13" ht="15.75" customHeight="1">
      <c r="A186" s="1345">
        <v>4</v>
      </c>
      <c r="B186" s="1337" t="s">
        <v>686</v>
      </c>
      <c r="C186" s="1338"/>
      <c r="D186" s="1331">
        <v>4.16</v>
      </c>
      <c r="E186" s="1331">
        <v>3.13</v>
      </c>
      <c r="F186" s="1331">
        <v>-20.440000000000001</v>
      </c>
      <c r="G186" s="1331">
        <v>-36.11</v>
      </c>
      <c r="H186" s="1331">
        <v>-0.47000000000000242</v>
      </c>
    </row>
    <row r="187" spans="1:13" ht="12" customHeight="1">
      <c r="A187" s="1346"/>
      <c r="B187" s="1339"/>
      <c r="C187" s="1340"/>
      <c r="D187" s="1332"/>
      <c r="E187" s="1332"/>
      <c r="F187" s="1332"/>
      <c r="G187" s="1332"/>
      <c r="H187" s="1332"/>
    </row>
    <row r="188" spans="1:13" ht="21" customHeight="1">
      <c r="A188" s="1374">
        <v>5</v>
      </c>
      <c r="B188" s="1337" t="s">
        <v>687</v>
      </c>
      <c r="C188" s="1338"/>
      <c r="D188" s="1331">
        <v>52.085000000000001</v>
      </c>
      <c r="E188" s="1331">
        <v>51.56</v>
      </c>
      <c r="F188" s="1331">
        <v>39.784999999999997</v>
      </c>
      <c r="G188" s="1331">
        <v>31.94</v>
      </c>
      <c r="H188" s="1331">
        <v>49.765000000000001</v>
      </c>
    </row>
    <row r="189" spans="1:13" ht="14.25" customHeight="1">
      <c r="A189" s="1374"/>
      <c r="B189" s="1339"/>
      <c r="C189" s="1340"/>
      <c r="D189" s="1332"/>
      <c r="E189" s="1332"/>
      <c r="F189" s="1332"/>
      <c r="G189" s="1332"/>
      <c r="H189" s="1332"/>
    </row>
    <row r="190" spans="1:13" ht="21" customHeight="1">
      <c r="A190" s="1354" t="s">
        <v>328</v>
      </c>
      <c r="B190" s="1354"/>
      <c r="C190" s="1354"/>
      <c r="D190" s="1354"/>
      <c r="E190" s="1354"/>
      <c r="F190" s="1354"/>
      <c r="G190" s="1354"/>
      <c r="H190" s="1354"/>
      <c r="I190" s="1354"/>
      <c r="J190" s="1354"/>
      <c r="K190" s="1354"/>
      <c r="L190" s="1354"/>
      <c r="M190" s="1354"/>
    </row>
    <row r="191" spans="1:13" ht="15.75" customHeight="1">
      <c r="A191" s="1354"/>
      <c r="B191" s="1354"/>
      <c r="C191" s="1354"/>
      <c r="D191" s="1354"/>
      <c r="E191" s="1354"/>
      <c r="F191" s="1354"/>
      <c r="G191" s="1354"/>
      <c r="H191" s="1354"/>
      <c r="I191" s="1354"/>
      <c r="J191" s="1354"/>
      <c r="K191" s="1354"/>
      <c r="L191" s="1354"/>
      <c r="M191" s="1354"/>
    </row>
    <row r="192" spans="1:13" ht="6.75" customHeight="1">
      <c r="A192" s="1354"/>
      <c r="B192" s="1354"/>
      <c r="C192" s="1354"/>
      <c r="D192" s="1354"/>
      <c r="E192" s="1354"/>
      <c r="F192" s="1354"/>
      <c r="G192" s="1354"/>
      <c r="H192" s="1354"/>
      <c r="I192" s="1354"/>
      <c r="J192" s="1354"/>
      <c r="K192" s="1354"/>
      <c r="L192" s="1354"/>
      <c r="M192" s="1354"/>
    </row>
    <row r="193" spans="1:16" ht="14.25" customHeight="1">
      <c r="A193" s="1348" t="s">
        <v>688</v>
      </c>
      <c r="B193" s="1348"/>
      <c r="C193" s="1348"/>
      <c r="D193" s="1348"/>
      <c r="E193" s="1348"/>
      <c r="F193" s="1348"/>
      <c r="G193" s="1348"/>
      <c r="H193" s="1348"/>
      <c r="I193" s="1348"/>
      <c r="J193" s="1348"/>
      <c r="K193" s="1348"/>
      <c r="L193" s="1348"/>
      <c r="M193" s="1348"/>
      <c r="N193" s="355"/>
      <c r="O193" s="355"/>
      <c r="P193" s="355"/>
    </row>
    <row r="194" spans="1:16" ht="12.75" customHeight="1">
      <c r="A194" s="1344" t="s">
        <v>689</v>
      </c>
      <c r="B194" s="1344"/>
      <c r="C194" s="1344"/>
      <c r="D194" s="1344"/>
      <c r="E194" s="1344"/>
      <c r="F194" s="1344"/>
      <c r="G194" s="1344"/>
      <c r="H194" s="1344"/>
      <c r="I194" s="1344"/>
      <c r="J194" s="1344"/>
      <c r="K194" s="1344"/>
      <c r="L194" s="1344"/>
      <c r="M194" s="1344"/>
    </row>
    <row r="195" spans="1:16" ht="27" customHeight="1">
      <c r="A195" s="315" t="s">
        <v>252</v>
      </c>
      <c r="B195" s="1355" t="s">
        <v>25</v>
      </c>
      <c r="C195" s="1356"/>
      <c r="D195" s="308" t="s">
        <v>377</v>
      </c>
      <c r="E195" s="308" t="s">
        <v>410</v>
      </c>
      <c r="F195" s="308" t="s">
        <v>311</v>
      </c>
      <c r="G195" s="308" t="s">
        <v>400</v>
      </c>
      <c r="H195" s="308" t="s">
        <v>13</v>
      </c>
    </row>
    <row r="196" spans="1:16" ht="11.25" customHeight="1">
      <c r="A196" s="1345">
        <v>1</v>
      </c>
      <c r="B196" s="1337" t="s">
        <v>557</v>
      </c>
      <c r="C196" s="1338"/>
      <c r="D196" s="1331">
        <v>40.5</v>
      </c>
      <c r="E196" s="1331">
        <v>31.05</v>
      </c>
      <c r="F196" s="1331">
        <v>16.440000000000001</v>
      </c>
      <c r="G196" s="1331">
        <v>22.13</v>
      </c>
      <c r="H196" s="1331">
        <v>17.53</v>
      </c>
    </row>
    <row r="197" spans="1:16" ht="6" customHeight="1">
      <c r="A197" s="1346"/>
      <c r="B197" s="1339"/>
      <c r="C197" s="1340"/>
      <c r="D197" s="1332"/>
      <c r="E197" s="1332"/>
      <c r="F197" s="1332"/>
      <c r="G197" s="1332"/>
      <c r="H197" s="1332"/>
    </row>
    <row r="198" spans="1:16" ht="15" customHeight="1">
      <c r="A198" s="1345">
        <v>2</v>
      </c>
      <c r="B198" s="1337" t="s">
        <v>558</v>
      </c>
      <c r="C198" s="1338"/>
      <c r="D198" s="1331">
        <v>54.29</v>
      </c>
      <c r="E198" s="1331">
        <v>59.45</v>
      </c>
      <c r="F198" s="1331">
        <v>62.64</v>
      </c>
      <c r="G198" s="1331">
        <v>58.47</v>
      </c>
      <c r="H198" s="1331">
        <v>52.42</v>
      </c>
      <c r="N198" t="s">
        <v>48</v>
      </c>
    </row>
    <row r="199" spans="1:16" ht="12" customHeight="1">
      <c r="A199" s="1346"/>
      <c r="B199" s="1339"/>
      <c r="C199" s="1340"/>
      <c r="D199" s="1332"/>
      <c r="E199" s="1332"/>
      <c r="F199" s="1332"/>
      <c r="G199" s="1332"/>
      <c r="H199" s="1332"/>
      <c r="N199" t="s">
        <v>744</v>
      </c>
    </row>
    <row r="200" spans="1:16" ht="15" customHeight="1">
      <c r="A200" s="1345">
        <v>3</v>
      </c>
      <c r="B200" s="1337" t="s">
        <v>559</v>
      </c>
      <c r="C200" s="1338"/>
      <c r="D200" s="1331">
        <v>4.97</v>
      </c>
      <c r="E200" s="1331">
        <v>9.27</v>
      </c>
      <c r="F200" s="1331">
        <v>20.32</v>
      </c>
      <c r="G200" s="1331">
        <v>18.64</v>
      </c>
      <c r="H200" s="1331">
        <v>7.86</v>
      </c>
      <c r="N200" t="s">
        <v>567</v>
      </c>
    </row>
    <row r="201" spans="1:16" ht="12" customHeight="1">
      <c r="A201" s="1346"/>
      <c r="B201" s="1339"/>
      <c r="C201" s="1340"/>
      <c r="D201" s="1332"/>
      <c r="E201" s="1332"/>
      <c r="F201" s="1332"/>
      <c r="G201" s="1332"/>
      <c r="H201" s="1332"/>
      <c r="N201" t="s">
        <v>745</v>
      </c>
    </row>
    <row r="202" spans="1:16" ht="9" customHeight="1">
      <c r="A202" s="1345">
        <v>4</v>
      </c>
      <c r="B202" s="1337" t="s">
        <v>560</v>
      </c>
      <c r="C202" s="1338"/>
      <c r="D202" s="1331">
        <v>35.53</v>
      </c>
      <c r="E202" s="1331">
        <v>21.78</v>
      </c>
      <c r="F202" s="1331">
        <v>-3.88</v>
      </c>
      <c r="G202" s="1331">
        <v>3.49</v>
      </c>
      <c r="H202" s="1331">
        <v>9.67</v>
      </c>
      <c r="N202" t="s">
        <v>568</v>
      </c>
    </row>
    <row r="203" spans="1:16" ht="8.25" customHeight="1">
      <c r="A203" s="1346"/>
      <c r="B203" s="1339"/>
      <c r="C203" s="1340"/>
      <c r="D203" s="1332"/>
      <c r="E203" s="1332"/>
      <c r="F203" s="1332"/>
      <c r="G203" s="1332"/>
      <c r="H203" s="1332"/>
    </row>
    <row r="204" spans="1:16" ht="21" customHeight="1">
      <c r="A204" s="1374">
        <v>5</v>
      </c>
      <c r="B204" s="1337" t="s">
        <v>561</v>
      </c>
      <c r="C204" s="1338"/>
      <c r="D204" s="1331">
        <v>67.77</v>
      </c>
      <c r="E204" s="1331">
        <v>60.895000000000003</v>
      </c>
      <c r="F204" s="1331">
        <v>48.06</v>
      </c>
      <c r="G204" s="1331">
        <v>51.744999999999997</v>
      </c>
      <c r="H204" s="1331">
        <v>54.835000000000001</v>
      </c>
    </row>
    <row r="205" spans="1:16" ht="24.75" customHeight="1">
      <c r="A205" s="1374"/>
      <c r="B205" s="1339"/>
      <c r="C205" s="1340"/>
      <c r="D205" s="1332"/>
      <c r="E205" s="1332"/>
      <c r="F205" s="1332"/>
      <c r="G205" s="1332"/>
      <c r="H205" s="1332"/>
    </row>
    <row r="206" spans="1:16" s="7" customFormat="1" ht="2.25" customHeight="1">
      <c r="A206"/>
      <c r="B206" s="299"/>
      <c r="C206" s="299"/>
      <c r="D206" s="299"/>
      <c r="E206" s="299"/>
      <c r="F206"/>
      <c r="G206"/>
      <c r="H206"/>
      <c r="I206"/>
      <c r="J206"/>
      <c r="K206"/>
      <c r="L206"/>
      <c r="M206"/>
    </row>
    <row r="207" spans="1:16" ht="15" customHeight="1">
      <c r="A207" s="1336" t="s">
        <v>329</v>
      </c>
      <c r="B207" s="1336"/>
      <c r="C207" s="1336"/>
      <c r="D207" s="1336"/>
      <c r="E207" s="1336"/>
      <c r="F207" s="1336"/>
      <c r="G207" s="1336"/>
      <c r="H207" s="1336"/>
      <c r="I207" s="1336"/>
      <c r="J207" s="1336"/>
      <c r="K207" s="1336"/>
      <c r="L207" s="1336"/>
      <c r="M207" s="1336"/>
    </row>
    <row r="208" spans="1:16" ht="12.75" customHeight="1">
      <c r="A208" s="1336"/>
      <c r="B208" s="1336"/>
      <c r="C208" s="1336"/>
      <c r="D208" s="1336"/>
      <c r="E208" s="1336"/>
      <c r="F208" s="1336"/>
      <c r="G208" s="1336"/>
      <c r="H208" s="1336"/>
      <c r="I208" s="1336"/>
      <c r="J208" s="1336"/>
      <c r="K208" s="1336"/>
      <c r="L208" s="1336"/>
      <c r="M208" s="1336"/>
    </row>
    <row r="209" spans="1:14" ht="12.75" customHeight="1">
      <c r="A209" s="1336"/>
      <c r="B209" s="1336"/>
      <c r="C209" s="1336"/>
      <c r="D209" s="1336"/>
      <c r="E209" s="1336"/>
      <c r="F209" s="1336"/>
      <c r="G209" s="1336"/>
      <c r="H209" s="1336"/>
      <c r="I209" s="1336"/>
      <c r="J209" s="1336"/>
      <c r="K209" s="1336"/>
      <c r="L209" s="1336"/>
      <c r="M209" s="1336"/>
    </row>
    <row r="210" spans="1:14" ht="12.75" customHeight="1">
      <c r="A210" s="1348" t="s">
        <v>563</v>
      </c>
      <c r="B210" s="1348"/>
      <c r="C210" s="1348"/>
      <c r="D210" s="1348"/>
      <c r="E210" s="1348"/>
      <c r="F210" s="1348"/>
      <c r="G210" s="1348"/>
      <c r="H210" s="1348"/>
      <c r="I210" s="1348"/>
      <c r="J210" s="1348"/>
      <c r="K210" s="1348"/>
      <c r="L210" s="1348"/>
      <c r="M210" s="1348"/>
    </row>
    <row r="211" spans="1:14" ht="14.25" customHeight="1">
      <c r="A211" s="1344" t="s">
        <v>564</v>
      </c>
      <c r="B211" s="1344"/>
      <c r="C211" s="1344"/>
      <c r="D211" s="1344"/>
      <c r="E211" s="1344"/>
      <c r="F211" s="1344"/>
      <c r="G211" s="1344"/>
      <c r="H211" s="1344"/>
      <c r="I211" s="1344"/>
      <c r="J211" s="1344"/>
      <c r="K211" s="1344"/>
      <c r="L211" s="1344"/>
      <c r="M211" s="1344"/>
    </row>
    <row r="212" spans="1:14" ht="24.75" customHeight="1">
      <c r="A212" s="315" t="s">
        <v>252</v>
      </c>
      <c r="B212" s="1355" t="s">
        <v>25</v>
      </c>
      <c r="C212" s="1356"/>
      <c r="D212" s="308" t="s">
        <v>377</v>
      </c>
      <c r="E212" s="308" t="s">
        <v>410</v>
      </c>
      <c r="F212" s="308" t="s">
        <v>311</v>
      </c>
      <c r="G212" s="308" t="s">
        <v>400</v>
      </c>
      <c r="H212" s="308" t="s">
        <v>13</v>
      </c>
    </row>
    <row r="213" spans="1:14" ht="10.5" customHeight="1">
      <c r="A213" s="1345">
        <v>1</v>
      </c>
      <c r="B213" s="1337" t="s">
        <v>557</v>
      </c>
      <c r="C213" s="1338"/>
      <c r="D213" s="1331">
        <v>70.75</v>
      </c>
      <c r="E213" s="1331">
        <v>65.819999999999993</v>
      </c>
      <c r="F213" s="1331">
        <v>40.29</v>
      </c>
      <c r="G213" s="1331">
        <v>51.43</v>
      </c>
      <c r="H213" s="1331">
        <v>37.57</v>
      </c>
    </row>
    <row r="214" spans="1:14" ht="7.5" customHeight="1">
      <c r="A214" s="1346"/>
      <c r="B214" s="1339"/>
      <c r="C214" s="1340"/>
      <c r="D214" s="1332"/>
      <c r="E214" s="1332"/>
      <c r="F214" s="1332"/>
      <c r="G214" s="1332"/>
      <c r="H214" s="1332"/>
    </row>
    <row r="215" spans="1:14" ht="12.75" customHeight="1">
      <c r="A215" s="1345">
        <v>2</v>
      </c>
      <c r="B215" s="1337" t="s">
        <v>558</v>
      </c>
      <c r="C215" s="1338"/>
      <c r="D215" s="1331">
        <v>19.690000000000001</v>
      </c>
      <c r="E215" s="1331">
        <v>24.55</v>
      </c>
      <c r="F215" s="1331">
        <v>39.450000000000003</v>
      </c>
      <c r="G215" s="1331">
        <v>32.729999999999997</v>
      </c>
      <c r="H215" s="1331">
        <v>24.23</v>
      </c>
    </row>
    <row r="216" spans="1:14" ht="12" customHeight="1">
      <c r="A216" s="1346"/>
      <c r="B216" s="1339"/>
      <c r="C216" s="1340"/>
      <c r="D216" s="1332"/>
      <c r="E216" s="1332"/>
      <c r="F216" s="1332"/>
      <c r="G216" s="1332"/>
      <c r="H216" s="1332"/>
    </row>
    <row r="217" spans="1:14" ht="13.5" customHeight="1">
      <c r="A217" s="1345">
        <v>3</v>
      </c>
      <c r="B217" s="1337" t="s">
        <v>559</v>
      </c>
      <c r="C217" s="1338"/>
      <c r="D217" s="1331">
        <v>1.24</v>
      </c>
      <c r="E217" s="1331">
        <v>2.71</v>
      </c>
      <c r="F217" s="1331">
        <v>13.21</v>
      </c>
      <c r="G217" s="1331">
        <v>7.63</v>
      </c>
      <c r="H217" s="1331">
        <v>2.74</v>
      </c>
      <c r="N217" s="288" t="s">
        <v>565</v>
      </c>
    </row>
    <row r="218" spans="1:14" ht="12.75" customHeight="1">
      <c r="A218" s="1346"/>
      <c r="B218" s="1339"/>
      <c r="C218" s="1340"/>
      <c r="D218" s="1332"/>
      <c r="E218" s="1332"/>
      <c r="F218" s="1332"/>
      <c r="G218" s="1332"/>
      <c r="H218" s="1332"/>
      <c r="N218" s="288" t="s">
        <v>566</v>
      </c>
    </row>
    <row r="219" spans="1:14" ht="10.5" customHeight="1">
      <c r="A219" s="1345">
        <v>4</v>
      </c>
      <c r="B219" s="1337" t="s">
        <v>560</v>
      </c>
      <c r="C219" s="1338"/>
      <c r="D219" s="1331">
        <v>69.510000000000005</v>
      </c>
      <c r="E219" s="1331">
        <v>63.11</v>
      </c>
      <c r="F219" s="1331">
        <v>27.08</v>
      </c>
      <c r="G219" s="1331">
        <v>43.8</v>
      </c>
      <c r="H219" s="1331">
        <v>34.83</v>
      </c>
    </row>
    <row r="220" spans="1:14" ht="8.25" customHeight="1">
      <c r="A220" s="1346"/>
      <c r="B220" s="1339"/>
      <c r="C220" s="1340"/>
      <c r="D220" s="1332"/>
      <c r="E220" s="1332"/>
      <c r="F220" s="1332"/>
      <c r="G220" s="1332"/>
      <c r="H220" s="1332"/>
    </row>
    <row r="221" spans="1:14" ht="23.25" customHeight="1">
      <c r="A221" s="1345">
        <v>5</v>
      </c>
      <c r="B221" s="1327" t="s">
        <v>562</v>
      </c>
      <c r="C221" s="1328"/>
      <c r="D221" s="1331">
        <v>80.69</v>
      </c>
      <c r="E221" s="1331">
        <v>78.275000000000006</v>
      </c>
      <c r="F221" s="1331">
        <v>60.405000000000001</v>
      </c>
      <c r="G221" s="1331">
        <v>68.290000000000006</v>
      </c>
      <c r="H221" s="1331">
        <v>63.81</v>
      </c>
    </row>
    <row r="222" spans="1:14" ht="24.75" customHeight="1">
      <c r="A222" s="1346"/>
      <c r="B222" s="1329"/>
      <c r="C222" s="1330"/>
      <c r="D222" s="1332"/>
      <c r="E222" s="1332"/>
      <c r="F222" s="1332"/>
      <c r="G222" s="1332"/>
      <c r="H222" s="1332"/>
    </row>
    <row r="223" spans="1:14" ht="2.25" customHeight="1">
      <c r="A223" s="300"/>
      <c r="B223" s="300"/>
      <c r="C223" s="300"/>
      <c r="D223" s="300"/>
      <c r="E223" s="300"/>
      <c r="F223" s="17"/>
    </row>
    <row r="224" spans="1:14" ht="16.5" customHeight="1">
      <c r="A224" s="1343" t="s">
        <v>330</v>
      </c>
      <c r="B224" s="1343"/>
      <c r="C224" s="1343"/>
      <c r="D224" s="1343"/>
      <c r="E224" s="1343"/>
      <c r="F224" s="1343"/>
      <c r="G224" s="1343"/>
      <c r="H224" s="1343"/>
      <c r="I224" s="1343"/>
      <c r="J224" s="1343"/>
      <c r="K224" s="1343"/>
      <c r="L224" s="1343"/>
      <c r="M224" s="1343"/>
    </row>
    <row r="225" spans="1:14" ht="13.5" customHeight="1">
      <c r="A225" s="1343"/>
      <c r="B225" s="1343"/>
      <c r="C225" s="1343"/>
      <c r="D225" s="1343"/>
      <c r="E225" s="1343"/>
      <c r="F225" s="1343"/>
      <c r="G225" s="1343"/>
      <c r="H225" s="1343"/>
      <c r="I225" s="1343"/>
      <c r="J225" s="1343"/>
      <c r="K225" s="1343"/>
      <c r="L225" s="1343"/>
      <c r="M225" s="1343"/>
    </row>
    <row r="226" spans="1:14" ht="23.25" customHeight="1">
      <c r="A226" s="1343"/>
      <c r="B226" s="1343"/>
      <c r="C226" s="1343"/>
      <c r="D226" s="1343"/>
      <c r="E226" s="1343"/>
      <c r="F226" s="1343"/>
      <c r="G226" s="1343"/>
      <c r="H226" s="1343"/>
      <c r="I226" s="1343"/>
      <c r="J226" s="1343"/>
      <c r="K226" s="1343"/>
      <c r="L226" s="1343"/>
      <c r="M226" s="1343"/>
    </row>
    <row r="227" spans="1:14" ht="3.75" customHeight="1">
      <c r="A227" s="373"/>
      <c r="B227" s="373"/>
      <c r="C227" s="373"/>
      <c r="D227" s="373"/>
      <c r="E227" s="373"/>
      <c r="F227" s="373"/>
      <c r="G227" s="373"/>
      <c r="H227" s="373"/>
      <c r="I227" s="372"/>
      <c r="J227" s="372"/>
      <c r="K227" s="372"/>
      <c r="L227" s="372"/>
      <c r="M227" s="372"/>
    </row>
    <row r="228" spans="1:14" ht="12.75" customHeight="1">
      <c r="A228" s="1353" t="s">
        <v>20</v>
      </c>
      <c r="B228" s="1353"/>
      <c r="C228" s="1353"/>
      <c r="D228" s="1353"/>
      <c r="E228" s="1353"/>
      <c r="F228" s="1353"/>
      <c r="G228" s="1353"/>
      <c r="H228" s="1353"/>
      <c r="I228" s="1"/>
      <c r="J228" s="1"/>
      <c r="K228" s="1"/>
      <c r="L228" s="1"/>
      <c r="M228" s="340">
        <v>5</v>
      </c>
    </row>
    <row r="229" spans="1:14" ht="12" customHeight="1">
      <c r="A229" s="67"/>
      <c r="B229" s="126"/>
      <c r="C229" s="126"/>
      <c r="D229" s="126"/>
      <c r="E229" s="126"/>
      <c r="F229" s="126"/>
      <c r="G229" s="67"/>
      <c r="H229" s="124"/>
      <c r="I229" s="124"/>
      <c r="J229" s="124"/>
      <c r="K229" s="124"/>
      <c r="L229" s="124"/>
      <c r="M229" s="124"/>
    </row>
    <row r="230" spans="1:14" ht="15.75" customHeight="1">
      <c r="A230" s="1359"/>
      <c r="B230" s="1359"/>
      <c r="C230" s="1359"/>
      <c r="D230" s="1359"/>
      <c r="E230" s="1359"/>
      <c r="F230" s="1359"/>
      <c r="G230" s="1359"/>
      <c r="H230" s="1359"/>
      <c r="I230" s="1359"/>
      <c r="J230" s="1359"/>
      <c r="K230" s="1359"/>
      <c r="L230" s="1359"/>
      <c r="M230" s="1359"/>
    </row>
    <row r="231" spans="1:14" ht="14.25" customHeight="1">
      <c r="A231" s="1360"/>
      <c r="B231" s="1360"/>
      <c r="C231" s="1360"/>
      <c r="D231" s="1360"/>
      <c r="E231" s="1360"/>
      <c r="F231" s="1360"/>
      <c r="G231" s="1360"/>
      <c r="H231" s="1360"/>
      <c r="I231" s="1360"/>
      <c r="J231" s="1360"/>
      <c r="K231" s="1360"/>
      <c r="L231" s="1360"/>
      <c r="M231" s="1360"/>
    </row>
    <row r="232" spans="1:14" s="7" customFormat="1" ht="6" customHeight="1">
      <c r="A232" s="381"/>
      <c r="B232" s="381"/>
      <c r="C232" s="381"/>
      <c r="D232" s="381"/>
      <c r="E232" s="381"/>
      <c r="F232" s="381"/>
      <c r="G232" s="381"/>
      <c r="H232" s="381"/>
      <c r="I232" s="381"/>
      <c r="J232" s="381"/>
      <c r="K232" s="381"/>
      <c r="L232" s="381"/>
      <c r="M232" s="381"/>
    </row>
    <row r="233" spans="1:14" ht="12.75" customHeight="1">
      <c r="A233" s="1348" t="s">
        <v>569</v>
      </c>
      <c r="B233" s="1348"/>
      <c r="C233" s="1348"/>
      <c r="D233" s="1348"/>
      <c r="E233" s="1348"/>
      <c r="F233" s="1348"/>
      <c r="G233" s="1348"/>
      <c r="H233" s="1348"/>
      <c r="I233" s="1348"/>
      <c r="J233" s="1348"/>
      <c r="K233" s="1348"/>
      <c r="L233" s="1348"/>
      <c r="M233" s="1348"/>
    </row>
    <row r="234" spans="1:14" ht="12" customHeight="1">
      <c r="A234" s="1348" t="s">
        <v>570</v>
      </c>
      <c r="B234" s="1348"/>
      <c r="C234" s="1348"/>
      <c r="D234" s="1348"/>
      <c r="E234" s="1348"/>
      <c r="F234" s="1348"/>
      <c r="G234" s="1348"/>
      <c r="H234" s="1348"/>
      <c r="I234" s="1348"/>
      <c r="J234" s="1348"/>
      <c r="K234" s="1348"/>
      <c r="L234" s="1348"/>
      <c r="M234" s="1348"/>
    </row>
    <row r="235" spans="1:14" s="7" customFormat="1" ht="8.25" customHeight="1">
      <c r="A235" s="361"/>
      <c r="B235" s="361"/>
      <c r="C235" s="361"/>
      <c r="D235" s="361"/>
      <c r="E235" s="361"/>
      <c r="F235" s="361"/>
      <c r="G235" s="361"/>
      <c r="H235" s="361"/>
      <c r="I235" s="361"/>
      <c r="J235" s="361"/>
      <c r="K235" s="361"/>
      <c r="L235" s="361"/>
      <c r="M235" s="361"/>
    </row>
    <row r="236" spans="1:14" ht="12.75" customHeight="1">
      <c r="A236" s="1336" t="s">
        <v>331</v>
      </c>
      <c r="B236" s="1336"/>
      <c r="C236" s="1336"/>
      <c r="D236" s="1336"/>
      <c r="E236" s="1336"/>
      <c r="F236" s="1336"/>
      <c r="G236" s="1336"/>
      <c r="H236" s="1"/>
      <c r="I236" s="1"/>
      <c r="J236" s="1"/>
      <c r="K236" s="1"/>
      <c r="L236" s="1"/>
      <c r="M236" s="1"/>
    </row>
    <row r="237" spans="1:14" ht="16.5" customHeight="1">
      <c r="A237" s="1336"/>
      <c r="B237" s="1336"/>
      <c r="C237" s="1336"/>
      <c r="D237" s="1336"/>
      <c r="E237" s="1336"/>
      <c r="F237" s="1336"/>
      <c r="G237" s="1336"/>
      <c r="H237" s="1"/>
      <c r="I237" s="1"/>
      <c r="J237" s="1"/>
      <c r="K237" s="1"/>
      <c r="L237" s="1"/>
      <c r="M237" s="1"/>
    </row>
    <row r="238" spans="1:14" ht="21" customHeight="1">
      <c r="A238" s="1336"/>
      <c r="B238" s="1336"/>
      <c r="C238" s="1336"/>
      <c r="D238" s="1336"/>
      <c r="E238" s="1336"/>
      <c r="F238" s="1336"/>
      <c r="G238" s="1336"/>
      <c r="H238" s="1"/>
      <c r="I238" s="1"/>
      <c r="J238" s="1"/>
      <c r="K238" s="1"/>
      <c r="L238" s="1"/>
      <c r="M238" s="1"/>
    </row>
    <row r="239" spans="1:14" ht="17.25" customHeight="1">
      <c r="A239" s="1336"/>
      <c r="B239" s="1336"/>
      <c r="C239" s="1336"/>
      <c r="D239" s="1336"/>
      <c r="E239" s="1336"/>
      <c r="F239" s="1336"/>
      <c r="G239" s="1336"/>
      <c r="H239" s="1"/>
      <c r="I239" s="1"/>
      <c r="J239" s="1"/>
      <c r="K239" s="1"/>
      <c r="L239" s="1"/>
      <c r="M239" s="1"/>
    </row>
    <row r="240" spans="1:14" ht="15" customHeight="1">
      <c r="A240" s="1336"/>
      <c r="B240" s="1336"/>
      <c r="C240" s="1336"/>
      <c r="D240" s="1336"/>
      <c r="E240" s="1336"/>
      <c r="F240" s="1336"/>
      <c r="G240" s="1336"/>
      <c r="H240" s="1"/>
      <c r="I240" s="1"/>
      <c r="J240" s="1"/>
      <c r="K240" s="1"/>
      <c r="L240" s="1"/>
      <c r="M240" s="1"/>
      <c r="N240" s="870" t="s">
        <v>415</v>
      </c>
    </row>
    <row r="241" spans="1:17" ht="20.25" customHeight="1">
      <c r="A241" s="1336"/>
      <c r="B241" s="1336"/>
      <c r="C241" s="1336"/>
      <c r="D241" s="1336"/>
      <c r="E241" s="1336"/>
      <c r="F241" s="1336"/>
      <c r="G241" s="1336"/>
      <c r="H241" s="1"/>
      <c r="I241" s="1"/>
      <c r="J241" s="1"/>
      <c r="K241" s="1"/>
      <c r="L241" s="1"/>
      <c r="M241" s="1"/>
      <c r="N241" s="871" t="s">
        <v>416</v>
      </c>
    </row>
    <row r="242" spans="1:17" ht="17.25" customHeight="1">
      <c r="A242" s="1336"/>
      <c r="B242" s="1336"/>
      <c r="C242" s="1336"/>
      <c r="D242" s="1336"/>
      <c r="E242" s="1336"/>
      <c r="F242" s="1336"/>
      <c r="G242" s="1336"/>
      <c r="H242" s="1"/>
      <c r="I242" s="1"/>
      <c r="J242" s="1"/>
      <c r="K242" s="1"/>
      <c r="L242" s="1"/>
      <c r="M242" s="1"/>
      <c r="N242" s="871" t="s">
        <v>417</v>
      </c>
    </row>
    <row r="243" spans="1:17" ht="13.5" customHeight="1">
      <c r="A243" s="1336"/>
      <c r="B243" s="1336"/>
      <c r="C243" s="1336"/>
      <c r="D243" s="1336"/>
      <c r="E243" s="1336"/>
      <c r="F243" s="1336"/>
      <c r="G243" s="1336"/>
      <c r="H243" s="1"/>
      <c r="I243" s="1"/>
      <c r="J243" s="1"/>
      <c r="K243" s="1"/>
      <c r="L243" s="1"/>
      <c r="M243" s="1"/>
    </row>
    <row r="244" spans="1:17" ht="1.5" customHeight="1">
      <c r="A244" s="1336"/>
      <c r="B244" s="1336"/>
      <c r="C244" s="1336"/>
      <c r="D244" s="1336"/>
      <c r="E244" s="1336"/>
      <c r="F244" s="1336"/>
      <c r="G244" s="1336"/>
      <c r="H244" s="1"/>
      <c r="I244" s="1"/>
      <c r="J244" s="1"/>
      <c r="K244" s="1"/>
      <c r="L244" s="1"/>
      <c r="M244" s="1"/>
    </row>
    <row r="245" spans="1:17" ht="9" customHeight="1">
      <c r="A245" s="382"/>
      <c r="B245" s="382"/>
      <c r="C245" s="382"/>
      <c r="D245" s="382"/>
      <c r="E245" s="382"/>
      <c r="F245" s="382"/>
      <c r="G245" s="382"/>
      <c r="H245" s="125"/>
      <c r="I245" s="125"/>
      <c r="J245" s="125"/>
      <c r="K245" s="125"/>
      <c r="L245" s="125"/>
      <c r="M245" s="125"/>
    </row>
    <row r="246" spans="1:17" ht="15.75" customHeight="1">
      <c r="A246" s="1348" t="s">
        <v>413</v>
      </c>
      <c r="B246" s="1348"/>
      <c r="C246" s="1348"/>
      <c r="D246" s="1348"/>
      <c r="E246" s="1348"/>
      <c r="F246" s="1348"/>
      <c r="G246" s="1348"/>
      <c r="H246" s="1348"/>
      <c r="I246" s="1348"/>
      <c r="J246" s="1348"/>
      <c r="K246" s="1348"/>
      <c r="L246" s="1348"/>
      <c r="M246" s="1348"/>
    </row>
    <row r="247" spans="1:17" ht="20.25" customHeight="1">
      <c r="A247" s="1335" t="s">
        <v>332</v>
      </c>
      <c r="B247" s="1335"/>
      <c r="C247" s="1335"/>
      <c r="D247" s="1335"/>
      <c r="E247" s="1335"/>
      <c r="F247" s="1335"/>
      <c r="G247" s="1335"/>
      <c r="H247" s="1"/>
      <c r="I247" s="1"/>
      <c r="J247" s="1"/>
      <c r="K247" s="1"/>
      <c r="L247" s="1"/>
      <c r="M247" s="1"/>
    </row>
    <row r="248" spans="1:17" ht="21.75" customHeight="1">
      <c r="A248" s="1335"/>
      <c r="B248" s="1335"/>
      <c r="C248" s="1335"/>
      <c r="D248" s="1335"/>
      <c r="E248" s="1335"/>
      <c r="F248" s="1335"/>
      <c r="G248" s="1335"/>
      <c r="H248" s="1"/>
      <c r="I248" s="1"/>
      <c r="J248" s="1"/>
      <c r="K248" s="1"/>
      <c r="L248" s="1"/>
      <c r="M248" s="1"/>
      <c r="N248" s="870" t="s">
        <v>418</v>
      </c>
    </row>
    <row r="249" spans="1:17" ht="17.25" customHeight="1">
      <c r="A249" s="1335"/>
      <c r="B249" s="1335"/>
      <c r="C249" s="1335"/>
      <c r="D249" s="1335"/>
      <c r="E249" s="1335"/>
      <c r="F249" s="1335"/>
      <c r="G249" s="1335"/>
      <c r="H249" s="1"/>
      <c r="I249" s="1"/>
      <c r="J249" s="1"/>
      <c r="K249" s="1"/>
      <c r="L249" s="1"/>
      <c r="M249" s="1"/>
      <c r="N249" s="870" t="s">
        <v>419</v>
      </c>
    </row>
    <row r="250" spans="1:17" ht="18.75" customHeight="1">
      <c r="A250" s="1335"/>
      <c r="B250" s="1335"/>
      <c r="C250" s="1335"/>
      <c r="D250" s="1335"/>
      <c r="E250" s="1335"/>
      <c r="F250" s="1335"/>
      <c r="G250" s="1335"/>
      <c r="H250" s="1"/>
      <c r="I250" s="1"/>
      <c r="J250" s="1"/>
      <c r="K250" s="1"/>
      <c r="L250" s="1"/>
      <c r="M250" s="1"/>
      <c r="N250" s="870" t="s">
        <v>420</v>
      </c>
    </row>
    <row r="251" spans="1:17" ht="18" customHeight="1">
      <c r="A251" s="1335"/>
      <c r="B251" s="1335"/>
      <c r="C251" s="1335"/>
      <c r="D251" s="1335"/>
      <c r="E251" s="1335"/>
      <c r="F251" s="1335"/>
      <c r="G251" s="1335"/>
      <c r="H251" s="1"/>
      <c r="I251" s="1"/>
      <c r="J251" s="1"/>
      <c r="K251" s="1"/>
      <c r="L251" s="1"/>
      <c r="M251" s="1"/>
    </row>
    <row r="252" spans="1:17" ht="18" customHeight="1">
      <c r="A252" s="1335"/>
      <c r="B252" s="1335"/>
      <c r="C252" s="1335"/>
      <c r="D252" s="1335"/>
      <c r="E252" s="1335"/>
      <c r="F252" s="1335"/>
      <c r="G252" s="1335"/>
      <c r="H252" s="1"/>
      <c r="I252" s="1"/>
      <c r="J252" s="1"/>
      <c r="K252" s="1"/>
      <c r="L252" s="1"/>
      <c r="M252" s="1"/>
    </row>
    <row r="253" spans="1:17" ht="18" customHeight="1">
      <c r="A253" s="1335"/>
      <c r="B253" s="1335"/>
      <c r="C253" s="1335"/>
      <c r="D253" s="1335"/>
      <c r="E253" s="1335"/>
      <c r="F253" s="1335"/>
      <c r="G253" s="1335"/>
      <c r="H253" s="1"/>
      <c r="I253" s="1"/>
      <c r="J253" s="1"/>
      <c r="K253" s="1"/>
      <c r="L253" s="1"/>
      <c r="M253" s="1"/>
      <c r="N253" t="s">
        <v>6</v>
      </c>
      <c r="O253" t="s">
        <v>7</v>
      </c>
      <c r="P253" t="s">
        <v>8</v>
      </c>
      <c r="Q253" t="s">
        <v>12</v>
      </c>
    </row>
    <row r="254" spans="1:17" ht="7.5" customHeight="1">
      <c r="A254" s="367"/>
      <c r="B254" s="367"/>
      <c r="C254" s="367"/>
      <c r="D254" s="367"/>
      <c r="E254" s="367"/>
      <c r="F254" s="367"/>
      <c r="G254" s="1"/>
      <c r="H254" s="1"/>
      <c r="I254" s="1"/>
      <c r="J254" s="1"/>
      <c r="K254" s="1"/>
      <c r="L254" s="1"/>
      <c r="M254" s="1"/>
    </row>
    <row r="255" spans="1:17" ht="16.5" customHeight="1">
      <c r="A255" s="1348" t="s">
        <v>414</v>
      </c>
      <c r="B255" s="1348"/>
      <c r="C255" s="1348"/>
      <c r="D255" s="1348"/>
      <c r="E255" s="1348"/>
      <c r="F255" s="1348"/>
      <c r="G255" s="1348"/>
      <c r="H255" s="1348"/>
      <c r="I255" s="1348"/>
      <c r="J255" s="1348"/>
      <c r="K255" s="1348"/>
      <c r="L255" s="1348"/>
      <c r="M255" s="1348"/>
    </row>
    <row r="256" spans="1:17" ht="13.5" customHeight="1">
      <c r="A256" s="1335" t="s">
        <v>333</v>
      </c>
      <c r="B256" s="1335"/>
      <c r="C256" s="1335"/>
      <c r="D256" s="1335"/>
      <c r="E256" s="1335"/>
      <c r="F256" s="1335"/>
      <c r="G256" s="1335"/>
      <c r="H256" s="5"/>
      <c r="I256" s="5"/>
      <c r="J256" s="5"/>
      <c r="K256" s="6"/>
      <c r="L256" s="6"/>
      <c r="M256" s="6"/>
    </row>
    <row r="257" spans="1:14" ht="15" customHeight="1">
      <c r="A257" s="1335"/>
      <c r="B257" s="1335"/>
      <c r="C257" s="1335"/>
      <c r="D257" s="1335"/>
      <c r="E257" s="1335"/>
      <c r="F257" s="1335"/>
      <c r="G257" s="1335"/>
      <c r="H257" s="5"/>
      <c r="I257" s="5"/>
      <c r="J257" s="5"/>
      <c r="K257" s="6"/>
      <c r="L257" s="6"/>
      <c r="M257" s="6"/>
    </row>
    <row r="258" spans="1:14" s="7" customFormat="1" ht="17.25" customHeight="1">
      <c r="A258" s="1335"/>
      <c r="B258" s="1335"/>
      <c r="C258" s="1335"/>
      <c r="D258" s="1335"/>
      <c r="E258" s="1335"/>
      <c r="F258" s="1335"/>
      <c r="G258" s="1335"/>
      <c r="H258" s="5"/>
      <c r="I258" s="5"/>
      <c r="J258" s="5"/>
      <c r="K258" s="6"/>
      <c r="L258" s="6"/>
      <c r="M258" s="6"/>
    </row>
    <row r="259" spans="1:14" ht="19.5" customHeight="1">
      <c r="A259" s="1335"/>
      <c r="B259" s="1335"/>
      <c r="C259" s="1335"/>
      <c r="D259" s="1335"/>
      <c r="E259" s="1335"/>
      <c r="F259" s="1335"/>
      <c r="G259" s="1335"/>
      <c r="H259" s="5"/>
      <c r="I259" s="5"/>
      <c r="J259" s="5"/>
      <c r="K259" s="6"/>
      <c r="L259" s="6"/>
      <c r="M259" s="6"/>
      <c r="N259" s="215" t="s">
        <v>750</v>
      </c>
    </row>
    <row r="260" spans="1:14" ht="15.75" customHeight="1">
      <c r="A260" s="1335"/>
      <c r="B260" s="1335"/>
      <c r="C260" s="1335"/>
      <c r="D260" s="1335"/>
      <c r="E260" s="1335"/>
      <c r="F260" s="1335"/>
      <c r="G260" s="1335"/>
      <c r="M260" s="48"/>
      <c r="N260" s="215" t="s">
        <v>744</v>
      </c>
    </row>
    <row r="261" spans="1:14" ht="15.75" customHeight="1">
      <c r="A261" s="1335"/>
      <c r="B261" s="1335"/>
      <c r="C261" s="1335"/>
      <c r="D261" s="1335"/>
      <c r="E261" s="1335"/>
      <c r="F261" s="1335"/>
      <c r="G261" s="1335"/>
      <c r="N261" s="153" t="s">
        <v>421</v>
      </c>
    </row>
    <row r="262" spans="1:14" ht="17.25" customHeight="1">
      <c r="A262" s="1335"/>
      <c r="B262" s="1335"/>
      <c r="C262" s="1335"/>
      <c r="D262" s="1335"/>
      <c r="E262" s="1335"/>
      <c r="F262" s="1335"/>
      <c r="G262" s="1335"/>
      <c r="N262" s="153" t="s">
        <v>422</v>
      </c>
    </row>
    <row r="263" spans="1:14" ht="15.9" customHeight="1">
      <c r="A263" s="1335"/>
      <c r="B263" s="1335"/>
      <c r="C263" s="1335"/>
      <c r="D263" s="1335"/>
      <c r="E263" s="1335"/>
      <c r="F263" s="1335"/>
      <c r="G263" s="1335"/>
      <c r="H263" s="1"/>
      <c r="I263" s="1"/>
      <c r="J263" s="1"/>
      <c r="K263" s="1"/>
      <c r="L263" s="1"/>
      <c r="M263" s="1"/>
    </row>
    <row r="264" spans="1:14" ht="15.75" customHeight="1">
      <c r="A264" s="1335"/>
      <c r="B264" s="1335"/>
      <c r="C264" s="1335"/>
      <c r="D264" s="1335"/>
      <c r="E264" s="1335"/>
      <c r="F264" s="1335"/>
      <c r="G264" s="1335"/>
      <c r="H264" s="1"/>
      <c r="I264" s="1"/>
      <c r="J264" s="1"/>
      <c r="K264" s="1"/>
      <c r="L264" s="1"/>
      <c r="M264" s="1"/>
    </row>
    <row r="265" spans="1:14" ht="15.9" customHeight="1">
      <c r="A265" s="1335"/>
      <c r="B265" s="1335"/>
      <c r="C265" s="1335"/>
      <c r="D265" s="1335"/>
      <c r="E265" s="1335"/>
      <c r="F265" s="1335"/>
      <c r="G265" s="1335"/>
      <c r="H265" s="1"/>
      <c r="I265" s="1"/>
      <c r="J265" s="1"/>
      <c r="K265" s="1"/>
      <c r="L265" s="1"/>
      <c r="M265" s="1"/>
    </row>
    <row r="266" spans="1:14" ht="5.25" customHeight="1">
      <c r="A266" s="161"/>
      <c r="B266" s="161"/>
      <c r="C266" s="161"/>
      <c r="D266" s="161"/>
      <c r="E266" s="161"/>
      <c r="F266" s="162"/>
      <c r="G266" s="353"/>
      <c r="H266" s="1"/>
      <c r="I266" s="1"/>
      <c r="J266" s="1"/>
      <c r="K266" s="1"/>
      <c r="L266" s="1"/>
      <c r="M266" s="1"/>
    </row>
    <row r="267" spans="1:14" ht="12.75" customHeight="1">
      <c r="A267" s="1333" t="s">
        <v>334</v>
      </c>
      <c r="B267" s="1333"/>
      <c r="C267" s="1333"/>
      <c r="D267" s="1333"/>
      <c r="E267" s="1333"/>
      <c r="F267" s="1333"/>
      <c r="G267" s="1333"/>
      <c r="H267" s="1"/>
      <c r="I267" s="1"/>
      <c r="J267" s="1"/>
      <c r="K267" s="1"/>
      <c r="L267" s="1"/>
      <c r="M267" s="1"/>
    </row>
    <row r="268" spans="1:14" ht="15.9" customHeight="1">
      <c r="A268" s="1334"/>
      <c r="B268" s="1334"/>
      <c r="C268" s="1334"/>
      <c r="D268" s="1334"/>
      <c r="E268" s="1334"/>
      <c r="F268" s="1334"/>
      <c r="G268" s="1334"/>
    </row>
    <row r="269" spans="1:14" ht="14.25" customHeight="1">
      <c r="A269" s="1334"/>
      <c r="B269" s="1334"/>
      <c r="C269" s="1334"/>
      <c r="D269" s="1334"/>
      <c r="E269" s="1334"/>
      <c r="F269" s="1334"/>
      <c r="G269" s="1334"/>
      <c r="N269" s="153" t="s">
        <v>423</v>
      </c>
    </row>
    <row r="270" spans="1:14" ht="15.75" customHeight="1">
      <c r="A270" s="1334"/>
      <c r="B270" s="1334"/>
      <c r="C270" s="1334"/>
      <c r="D270" s="1334"/>
      <c r="E270" s="1334"/>
      <c r="F270" s="1334"/>
      <c r="G270" s="1334"/>
      <c r="N270" s="153"/>
    </row>
    <row r="271" spans="1:14" ht="15.75" customHeight="1">
      <c r="A271" s="1334"/>
      <c r="B271" s="1334"/>
      <c r="C271" s="1334"/>
      <c r="D271" s="1334"/>
      <c r="E271" s="1334"/>
      <c r="F271" s="1334"/>
      <c r="G271" s="1334"/>
      <c r="N271" s="153" t="s">
        <v>424</v>
      </c>
    </row>
    <row r="272" spans="1:14" ht="15.75" customHeight="1">
      <c r="A272" s="1334"/>
      <c r="B272" s="1334"/>
      <c r="C272" s="1334"/>
      <c r="D272" s="1334"/>
      <c r="E272" s="1334"/>
      <c r="F272" s="1334"/>
      <c r="G272" s="1334"/>
      <c r="N272" s="153" t="s">
        <v>425</v>
      </c>
    </row>
    <row r="273" spans="1:14" ht="15.75" customHeight="1">
      <c r="A273" s="1334"/>
      <c r="B273" s="1334"/>
      <c r="C273" s="1334"/>
      <c r="D273" s="1334"/>
      <c r="E273" s="1334"/>
      <c r="F273" s="1334"/>
      <c r="G273" s="1334"/>
    </row>
    <row r="274" spans="1:14" ht="19.5" customHeight="1">
      <c r="A274" s="1334"/>
      <c r="B274" s="1334"/>
      <c r="C274" s="1334"/>
      <c r="D274" s="1334"/>
      <c r="E274" s="1334"/>
      <c r="F274" s="1334"/>
      <c r="G274" s="1334"/>
    </row>
    <row r="275" spans="1:14" ht="15.75" customHeight="1">
      <c r="A275" s="1334"/>
      <c r="B275" s="1334"/>
      <c r="C275" s="1334"/>
      <c r="D275" s="1334"/>
      <c r="E275" s="1334"/>
      <c r="F275" s="1334"/>
      <c r="G275" s="1334"/>
    </row>
    <row r="276" spans="1:14" ht="13.5" customHeight="1">
      <c r="A276" s="1334"/>
      <c r="B276" s="1334"/>
      <c r="C276" s="1334"/>
      <c r="D276" s="1334"/>
      <c r="E276" s="1334"/>
      <c r="F276" s="1334"/>
      <c r="G276" s="1334"/>
    </row>
    <row r="277" spans="1:14" ht="15.75" customHeight="1">
      <c r="A277" s="1334"/>
      <c r="B277" s="1334"/>
      <c r="C277" s="1334"/>
      <c r="D277" s="1334"/>
      <c r="E277" s="1334"/>
      <c r="F277" s="1334"/>
      <c r="G277" s="1334"/>
    </row>
    <row r="278" spans="1:14" ht="18" customHeight="1">
      <c r="A278" s="387"/>
      <c r="B278" s="387"/>
      <c r="C278" s="387"/>
      <c r="D278" s="387"/>
      <c r="E278" s="387"/>
      <c r="F278" s="387"/>
      <c r="G278" s="387"/>
      <c r="H278" s="387"/>
    </row>
    <row r="279" spans="1:14" ht="18.75" customHeight="1">
      <c r="A279" s="1353" t="s">
        <v>20</v>
      </c>
      <c r="B279" s="1353"/>
      <c r="C279" s="1353"/>
      <c r="D279" s="1353"/>
      <c r="E279" s="1353"/>
      <c r="F279" s="1353"/>
      <c r="G279" s="1353"/>
      <c r="H279" s="1353"/>
      <c r="M279" s="340">
        <v>6</v>
      </c>
    </row>
    <row r="280" spans="1:14" ht="10.5" customHeight="1">
      <c r="A280" s="386"/>
      <c r="B280" s="386"/>
      <c r="C280" s="386"/>
      <c r="D280" s="386"/>
      <c r="E280" s="386"/>
      <c r="F280" s="386"/>
      <c r="G280" s="386"/>
      <c r="H280" s="386"/>
      <c r="I280" s="67"/>
      <c r="J280" s="67"/>
      <c r="K280" s="67"/>
      <c r="L280" s="67"/>
      <c r="M280" s="67"/>
    </row>
    <row r="281" spans="1:14" ht="19.5" customHeight="1">
      <c r="A281" s="1359"/>
      <c r="B281" s="1359"/>
      <c r="C281" s="1359"/>
      <c r="D281" s="1359"/>
      <c r="E281" s="1359"/>
      <c r="F281" s="1359"/>
      <c r="G281" s="1359"/>
      <c r="H281" s="1359"/>
      <c r="I281" s="1359"/>
      <c r="J281" s="1359"/>
      <c r="K281" s="1359"/>
      <c r="L281" s="1359"/>
      <c r="M281" s="1359"/>
    </row>
    <row r="282" spans="1:14" ht="13.5" customHeight="1">
      <c r="A282" s="1360"/>
      <c r="B282" s="1360"/>
      <c r="C282" s="1360"/>
      <c r="D282" s="1360"/>
      <c r="E282" s="1360"/>
      <c r="F282" s="1360"/>
      <c r="G282" s="1360"/>
      <c r="H282" s="1360"/>
      <c r="I282" s="1360"/>
      <c r="J282" s="1360"/>
      <c r="K282" s="1360"/>
      <c r="L282" s="1360"/>
      <c r="M282" s="1360"/>
    </row>
    <row r="283" spans="1:14" ht="7.5" customHeight="1">
      <c r="A283" s="381"/>
      <c r="B283" s="381"/>
      <c r="C283" s="381"/>
      <c r="D283" s="381"/>
      <c r="E283" s="381"/>
      <c r="F283" s="381"/>
      <c r="G283" s="381"/>
      <c r="H283" s="381"/>
      <c r="I283" s="381"/>
      <c r="J283" s="381"/>
      <c r="K283" s="381"/>
      <c r="L283" s="381"/>
      <c r="M283" s="381"/>
    </row>
    <row r="284" spans="1:14" ht="12.75" customHeight="1">
      <c r="A284" s="1348" t="s">
        <v>426</v>
      </c>
      <c r="B284" s="1348"/>
      <c r="C284" s="1348"/>
      <c r="D284" s="1348"/>
      <c r="E284" s="1348"/>
      <c r="F284" s="1348"/>
      <c r="G284" s="1348"/>
      <c r="H284" s="1348"/>
      <c r="I284" s="1348"/>
      <c r="J284" s="1348"/>
      <c r="K284" s="1348"/>
      <c r="L284" s="1348"/>
      <c r="M284" s="1348"/>
    </row>
    <row r="285" spans="1:14" s="7" customFormat="1" ht="24.75" customHeight="1">
      <c r="A285" s="1333" t="s">
        <v>335</v>
      </c>
      <c r="B285" s="1341"/>
      <c r="C285" s="1341"/>
      <c r="D285" s="1341"/>
      <c r="E285" s="1341"/>
      <c r="F285" s="1341"/>
      <c r="G285" s="361"/>
      <c r="H285" s="361"/>
      <c r="I285" s="361"/>
      <c r="J285" s="361"/>
      <c r="K285" s="361"/>
      <c r="L285" s="361"/>
      <c r="M285" s="361"/>
    </row>
    <row r="286" spans="1:14" s="7" customFormat="1" ht="24" customHeight="1">
      <c r="A286" s="1342"/>
      <c r="B286" s="1342"/>
      <c r="C286" s="1342"/>
      <c r="D286" s="1342"/>
      <c r="E286" s="1342"/>
      <c r="F286" s="1342"/>
      <c r="G286" s="361"/>
      <c r="H286" s="361"/>
      <c r="I286" s="361"/>
      <c r="J286" s="361"/>
      <c r="K286" s="361"/>
      <c r="L286" s="361"/>
      <c r="M286" s="361"/>
    </row>
    <row r="287" spans="1:14" s="7" customFormat="1" ht="12.75" customHeight="1">
      <c r="A287" s="1342"/>
      <c r="B287" s="1342"/>
      <c r="C287" s="1342"/>
      <c r="D287" s="1342"/>
      <c r="E287" s="1342"/>
      <c r="F287" s="1342"/>
      <c r="G287" s="361"/>
      <c r="H287" s="361"/>
      <c r="I287" s="361"/>
      <c r="J287" s="361"/>
      <c r="K287" s="361"/>
      <c r="L287" s="361"/>
      <c r="M287" s="361"/>
    </row>
    <row r="288" spans="1:14" s="7" customFormat="1" ht="16.5" customHeight="1">
      <c r="A288" s="1342"/>
      <c r="B288" s="1342"/>
      <c r="C288" s="1342"/>
      <c r="D288" s="1342"/>
      <c r="E288" s="1342"/>
      <c r="F288" s="1342"/>
      <c r="G288" s="361"/>
      <c r="H288" s="361"/>
      <c r="I288" s="361"/>
      <c r="J288" s="361"/>
      <c r="K288" s="361"/>
      <c r="L288" s="361"/>
      <c r="M288" s="361"/>
      <c r="N288" s="7" t="s">
        <v>48</v>
      </c>
    </row>
    <row r="289" spans="1:14" s="7" customFormat="1" ht="18.75" customHeight="1">
      <c r="A289" s="1342"/>
      <c r="B289" s="1342"/>
      <c r="C289" s="1342"/>
      <c r="D289" s="1342"/>
      <c r="E289" s="1342"/>
      <c r="F289" s="1342"/>
      <c r="G289" s="361"/>
      <c r="H289" s="361"/>
      <c r="I289" s="361"/>
      <c r="J289" s="361"/>
      <c r="K289" s="361"/>
      <c r="L289" s="361"/>
      <c r="M289" s="361"/>
      <c r="N289" s="7" t="s">
        <v>567</v>
      </c>
    </row>
    <row r="290" spans="1:14" s="7" customFormat="1" ht="15" customHeight="1">
      <c r="A290" s="1342"/>
      <c r="B290" s="1342"/>
      <c r="C290" s="1342"/>
      <c r="D290" s="1342"/>
      <c r="E290" s="1342"/>
      <c r="F290" s="1342"/>
      <c r="G290" s="361"/>
      <c r="H290" s="361"/>
      <c r="I290" s="361"/>
      <c r="J290" s="361"/>
      <c r="K290" s="361"/>
      <c r="L290" s="361"/>
      <c r="M290" s="361"/>
      <c r="N290" s="7" t="s">
        <v>744</v>
      </c>
    </row>
    <row r="291" spans="1:14" s="7" customFormat="1" ht="15.9" customHeight="1">
      <c r="A291" s="1342"/>
      <c r="B291" s="1342"/>
      <c r="C291" s="1342"/>
      <c r="D291" s="1342"/>
      <c r="E291" s="1342"/>
      <c r="F291" s="1342"/>
      <c r="H291" s="10"/>
      <c r="I291" s="10"/>
      <c r="J291" s="10"/>
      <c r="K291" s="10"/>
      <c r="L291" s="10"/>
      <c r="M291" s="10"/>
      <c r="N291" s="7" t="s">
        <v>432</v>
      </c>
    </row>
    <row r="292" spans="1:14" s="7" customFormat="1" ht="15.9" customHeight="1">
      <c r="A292" s="1342"/>
      <c r="B292" s="1342"/>
      <c r="C292" s="1342"/>
      <c r="D292" s="1342"/>
      <c r="E292" s="1342"/>
      <c r="F292" s="1342"/>
      <c r="H292" s="10"/>
      <c r="I292" s="10"/>
      <c r="J292" s="10"/>
      <c r="K292" s="10"/>
      <c r="L292" s="10"/>
      <c r="M292" s="10"/>
    </row>
    <row r="293" spans="1:14" s="7" customFormat="1" ht="12.75" customHeight="1">
      <c r="A293" s="1342"/>
      <c r="B293" s="1342"/>
      <c r="C293" s="1342"/>
      <c r="D293" s="1342"/>
      <c r="E293" s="1342"/>
      <c r="F293" s="1342"/>
      <c r="G293" s="361"/>
      <c r="H293" s="361"/>
      <c r="I293" s="361"/>
      <c r="J293" s="361"/>
      <c r="K293" s="361"/>
      <c r="L293" s="361"/>
      <c r="M293" s="361"/>
    </row>
    <row r="294" spans="1:14" s="7" customFormat="1" ht="10.5" customHeight="1">
      <c r="A294" s="1342"/>
      <c r="B294" s="1342"/>
      <c r="C294" s="1342"/>
      <c r="D294" s="1342"/>
      <c r="E294" s="1342"/>
      <c r="F294" s="1342"/>
      <c r="H294" s="10"/>
      <c r="I294" s="10"/>
      <c r="J294" s="10"/>
      <c r="K294" s="10"/>
      <c r="L294" s="10"/>
      <c r="M294" s="10"/>
    </row>
    <row r="295" spans="1:14" s="7" customFormat="1" ht="15.9" customHeight="1">
      <c r="A295" s="1342"/>
      <c r="B295" s="1342"/>
      <c r="C295" s="1342"/>
      <c r="D295" s="1342"/>
      <c r="E295" s="1342"/>
      <c r="F295" s="1342"/>
      <c r="H295" s="10"/>
      <c r="I295" s="10"/>
      <c r="J295" s="10"/>
      <c r="K295" s="10"/>
      <c r="L295" s="10"/>
      <c r="M295" s="10"/>
    </row>
    <row r="296" spans="1:14" s="7" customFormat="1" ht="5.25" customHeight="1">
      <c r="A296" s="361"/>
      <c r="B296" s="361"/>
      <c r="C296" s="361"/>
      <c r="D296" s="361"/>
      <c r="E296" s="361"/>
      <c r="F296" s="361"/>
      <c r="G296" s="361"/>
      <c r="H296" s="361"/>
      <c r="I296" s="361"/>
      <c r="J296" s="361"/>
      <c r="K296" s="361"/>
      <c r="L296" s="361"/>
      <c r="M296" s="361"/>
    </row>
    <row r="297" spans="1:14" ht="12.75" customHeight="1">
      <c r="A297" s="1348" t="s">
        <v>433</v>
      </c>
      <c r="B297" s="1348"/>
      <c r="C297" s="1348"/>
      <c r="D297" s="1348"/>
      <c r="E297" s="1348"/>
      <c r="F297" s="1348"/>
      <c r="G297" s="1348"/>
      <c r="H297" s="1348"/>
      <c r="I297" s="1348"/>
      <c r="J297" s="1348"/>
      <c r="K297" s="1348"/>
      <c r="L297" s="1348"/>
      <c r="M297" s="1348"/>
    </row>
    <row r="298" spans="1:14" s="7" customFormat="1" ht="24.75" customHeight="1">
      <c r="A298" s="1333" t="s">
        <v>336</v>
      </c>
      <c r="B298" s="1341"/>
      <c r="C298" s="1341"/>
      <c r="D298" s="1341"/>
      <c r="E298" s="1341"/>
      <c r="F298" s="1341"/>
      <c r="G298" s="361"/>
      <c r="H298" s="361"/>
      <c r="I298" s="361"/>
      <c r="J298" s="361"/>
      <c r="K298" s="361"/>
      <c r="L298" s="361"/>
      <c r="M298" s="361"/>
    </row>
    <row r="299" spans="1:14" s="7" customFormat="1" ht="24" customHeight="1">
      <c r="A299" s="1342"/>
      <c r="B299" s="1342"/>
      <c r="C299" s="1342"/>
      <c r="D299" s="1342"/>
      <c r="E299" s="1342"/>
      <c r="F299" s="1342"/>
      <c r="G299" s="361"/>
      <c r="H299" s="361"/>
      <c r="I299" s="361"/>
      <c r="J299" s="361"/>
      <c r="K299" s="361"/>
      <c r="L299" s="361"/>
      <c r="M299" s="361"/>
    </row>
    <row r="300" spans="1:14" s="7" customFormat="1" ht="12.75" customHeight="1">
      <c r="A300" s="1342"/>
      <c r="B300" s="1342"/>
      <c r="C300" s="1342"/>
      <c r="D300" s="1342"/>
      <c r="E300" s="1342"/>
      <c r="F300" s="1342"/>
      <c r="G300" s="361"/>
      <c r="H300" s="361"/>
      <c r="I300" s="361"/>
      <c r="J300" s="361"/>
      <c r="K300" s="361"/>
      <c r="L300" s="361"/>
      <c r="M300" s="361"/>
    </row>
    <row r="301" spans="1:14" s="7" customFormat="1" ht="16.5" customHeight="1">
      <c r="A301" s="1342"/>
      <c r="B301" s="1342"/>
      <c r="C301" s="1342"/>
      <c r="D301" s="1342"/>
      <c r="E301" s="1342"/>
      <c r="F301" s="1342"/>
      <c r="G301" s="361"/>
      <c r="H301" s="361"/>
      <c r="I301" s="361"/>
      <c r="J301" s="361"/>
      <c r="K301" s="361"/>
      <c r="L301" s="361"/>
      <c r="M301" s="361"/>
      <c r="N301" s="7" t="s">
        <v>434</v>
      </c>
    </row>
    <row r="302" spans="1:14" s="7" customFormat="1" ht="18.75" customHeight="1">
      <c r="A302" s="1342"/>
      <c r="B302" s="1342"/>
      <c r="C302" s="1342"/>
      <c r="D302" s="1342"/>
      <c r="E302" s="1342"/>
      <c r="F302" s="1342"/>
      <c r="G302" s="361"/>
      <c r="H302" s="361"/>
      <c r="I302" s="361"/>
      <c r="J302" s="361"/>
      <c r="K302" s="361"/>
      <c r="L302" s="361"/>
      <c r="M302" s="361"/>
      <c r="N302" s="7" t="s">
        <v>435</v>
      </c>
    </row>
    <row r="303" spans="1:14" s="7" customFormat="1" ht="15" customHeight="1">
      <c r="A303" s="1342"/>
      <c r="B303" s="1342"/>
      <c r="C303" s="1342"/>
      <c r="D303" s="1342"/>
      <c r="E303" s="1342"/>
      <c r="F303" s="1342"/>
      <c r="G303" s="361"/>
      <c r="H303" s="361"/>
      <c r="I303" s="361"/>
      <c r="J303" s="361"/>
      <c r="K303" s="361"/>
      <c r="L303" s="361"/>
      <c r="M303" s="361"/>
    </row>
    <row r="304" spans="1:14" s="7" customFormat="1" ht="15.9" customHeight="1">
      <c r="A304" s="1342"/>
      <c r="B304" s="1342"/>
      <c r="C304" s="1342"/>
      <c r="D304" s="1342"/>
      <c r="E304" s="1342"/>
      <c r="F304" s="1342"/>
      <c r="H304" s="10"/>
      <c r="I304" s="10"/>
      <c r="J304" s="10"/>
      <c r="K304" s="10"/>
      <c r="L304" s="10"/>
      <c r="M304" s="10"/>
    </row>
    <row r="305" spans="1:13" s="7" customFormat="1" ht="15.9" customHeight="1">
      <c r="A305" s="1342"/>
      <c r="B305" s="1342"/>
      <c r="C305" s="1342"/>
      <c r="D305" s="1342"/>
      <c r="E305" s="1342"/>
      <c r="F305" s="1342"/>
      <c r="H305" s="10"/>
      <c r="I305" s="10"/>
      <c r="J305" s="10"/>
      <c r="K305" s="10"/>
      <c r="L305" s="10"/>
      <c r="M305" s="10"/>
    </row>
    <row r="306" spans="1:13" s="7" customFormat="1" ht="12.75" customHeight="1">
      <c r="A306" s="1342"/>
      <c r="B306" s="1342"/>
      <c r="C306" s="1342"/>
      <c r="D306" s="1342"/>
      <c r="E306" s="1342"/>
      <c r="F306" s="1342"/>
      <c r="G306" s="361"/>
      <c r="H306" s="361"/>
      <c r="I306" s="361"/>
      <c r="J306" s="361"/>
      <c r="K306" s="361"/>
      <c r="L306" s="361"/>
      <c r="M306" s="361"/>
    </row>
    <row r="307" spans="1:13" s="7" customFormat="1" ht="10.5" customHeight="1">
      <c r="A307" s="1342"/>
      <c r="B307" s="1342"/>
      <c r="C307" s="1342"/>
      <c r="D307" s="1342"/>
      <c r="E307" s="1342"/>
      <c r="F307" s="1342"/>
      <c r="H307" s="10"/>
      <c r="I307" s="10"/>
      <c r="J307" s="10"/>
      <c r="K307" s="10"/>
      <c r="L307" s="10"/>
      <c r="M307" s="10"/>
    </row>
    <row r="308" spans="1:13" s="7" customFormat="1" ht="15.9" customHeight="1">
      <c r="A308" s="1342"/>
      <c r="B308" s="1342"/>
      <c r="C308" s="1342"/>
      <c r="D308" s="1342"/>
      <c r="E308" s="1342"/>
      <c r="F308" s="1342"/>
      <c r="H308" s="10"/>
      <c r="I308" s="10"/>
      <c r="J308" s="10"/>
      <c r="K308" s="10"/>
      <c r="L308" s="10"/>
      <c r="M308" s="10"/>
    </row>
    <row r="309" spans="1:13" s="7" customFormat="1" ht="6" customHeight="1">
      <c r="A309" s="653"/>
      <c r="B309" s="653"/>
      <c r="C309" s="653"/>
      <c r="D309" s="653"/>
      <c r="E309" s="653"/>
      <c r="F309" s="653"/>
      <c r="H309" s="10"/>
      <c r="I309" s="10"/>
      <c r="J309" s="10"/>
      <c r="K309" s="10"/>
      <c r="L309" s="10"/>
      <c r="M309" s="10"/>
    </row>
    <row r="310" spans="1:13" ht="15" customHeight="1">
      <c r="A310" s="1347" t="s">
        <v>427</v>
      </c>
      <c r="B310" s="1347"/>
      <c r="C310" s="1347"/>
      <c r="D310" s="1347"/>
      <c r="E310" s="1347"/>
      <c r="F310" s="1347"/>
      <c r="G310" s="1347"/>
      <c r="H310" s="1347"/>
      <c r="I310" s="1347"/>
      <c r="J310" s="1347"/>
      <c r="K310" s="1347"/>
      <c r="L310" s="1347"/>
      <c r="M310" s="1347"/>
    </row>
    <row r="311" spans="1:13" ht="12.75" customHeight="1">
      <c r="A311" s="1358" t="s">
        <v>428</v>
      </c>
      <c r="B311" s="1358"/>
      <c r="C311" s="1358"/>
      <c r="D311" s="1358"/>
      <c r="E311" s="1358"/>
      <c r="F311" s="1358"/>
      <c r="G311" s="1358"/>
      <c r="H311" s="1358"/>
      <c r="I311" s="1358"/>
      <c r="J311" s="1358"/>
      <c r="K311" s="1358"/>
      <c r="L311" s="1358"/>
      <c r="M311" s="1358"/>
    </row>
    <row r="312" spans="1:13" ht="12.75" customHeight="1">
      <c r="A312" s="1357" t="s">
        <v>429</v>
      </c>
      <c r="B312" s="1357"/>
      <c r="C312" s="1357"/>
      <c r="D312" s="1357"/>
      <c r="E312" s="1357"/>
      <c r="F312" s="1357"/>
      <c r="G312" s="1357"/>
      <c r="H312" s="1357"/>
      <c r="I312" s="1357"/>
      <c r="J312" s="1357"/>
      <c r="K312" s="1357"/>
      <c r="L312" s="1357"/>
      <c r="M312" s="1357"/>
    </row>
    <row r="313" spans="1:13" ht="16.5" customHeight="1">
      <c r="A313" s="1357"/>
      <c r="B313" s="1357"/>
      <c r="C313" s="1357"/>
      <c r="D313" s="1357"/>
      <c r="E313" s="1357"/>
      <c r="F313" s="1357"/>
      <c r="G313" s="1357"/>
      <c r="H313" s="1357"/>
      <c r="I313" s="1357"/>
      <c r="J313" s="1357"/>
      <c r="K313" s="1357"/>
      <c r="L313" s="1357"/>
      <c r="M313" s="1357"/>
    </row>
    <row r="314" spans="1:13" ht="15.75" customHeight="1">
      <c r="A314" s="1357"/>
      <c r="B314" s="1357"/>
      <c r="C314" s="1357"/>
      <c r="D314" s="1357"/>
      <c r="E314" s="1357"/>
      <c r="F314" s="1357"/>
      <c r="G314" s="1357"/>
      <c r="H314" s="1357"/>
      <c r="I314" s="1357"/>
      <c r="J314" s="1357"/>
      <c r="K314" s="1357"/>
      <c r="L314" s="1357"/>
      <c r="M314" s="1357"/>
    </row>
    <row r="315" spans="1:13" ht="16.5" customHeight="1">
      <c r="A315" s="1357"/>
      <c r="B315" s="1357"/>
      <c r="C315" s="1357"/>
      <c r="D315" s="1357"/>
      <c r="E315" s="1357"/>
      <c r="F315" s="1357"/>
      <c r="G315" s="1357"/>
      <c r="H315" s="1357"/>
      <c r="I315" s="1357"/>
      <c r="J315" s="1357"/>
      <c r="K315" s="1357"/>
      <c r="L315" s="1357"/>
      <c r="M315" s="1357"/>
    </row>
    <row r="316" spans="1:13" ht="12.75" customHeight="1">
      <c r="A316" s="1357"/>
      <c r="B316" s="1357"/>
      <c r="C316" s="1357"/>
      <c r="D316" s="1357"/>
      <c r="E316" s="1357"/>
      <c r="F316" s="1357"/>
      <c r="G316" s="1357"/>
      <c r="H316" s="1357"/>
      <c r="I316" s="1357"/>
      <c r="J316" s="1357"/>
      <c r="K316" s="1357"/>
      <c r="L316" s="1357"/>
      <c r="M316" s="1357"/>
    </row>
    <row r="317" spans="1:13" ht="12.75" customHeight="1">
      <c r="A317" s="1357"/>
      <c r="B317" s="1357"/>
      <c r="C317" s="1357"/>
      <c r="D317" s="1357"/>
      <c r="E317" s="1357"/>
      <c r="F317" s="1357"/>
      <c r="G317" s="1357"/>
      <c r="H317" s="1357"/>
      <c r="I317" s="1357"/>
      <c r="J317" s="1357"/>
      <c r="K317" s="1357"/>
      <c r="L317" s="1357"/>
      <c r="M317" s="1357"/>
    </row>
    <row r="318" spans="1:13" ht="15" customHeight="1">
      <c r="A318" s="1357"/>
      <c r="B318" s="1357"/>
      <c r="C318" s="1357"/>
      <c r="D318" s="1357"/>
      <c r="E318" s="1357"/>
      <c r="F318" s="1357"/>
      <c r="G318" s="1357"/>
      <c r="H318" s="1357"/>
      <c r="I318" s="1357"/>
      <c r="J318" s="1357"/>
      <c r="K318" s="1357"/>
      <c r="L318" s="1357"/>
      <c r="M318" s="1357"/>
    </row>
    <row r="319" spans="1:13" ht="12.75" customHeight="1">
      <c r="A319" s="1358" t="s">
        <v>430</v>
      </c>
      <c r="B319" s="1358"/>
      <c r="C319" s="1358"/>
      <c r="D319" s="1358"/>
      <c r="E319" s="1358"/>
      <c r="F319" s="1358"/>
      <c r="G319" s="1358"/>
      <c r="H319" s="1358"/>
      <c r="I319" s="1358"/>
      <c r="J319" s="1358"/>
      <c r="K319" s="1358"/>
      <c r="L319" s="1358"/>
      <c r="M319" s="1358"/>
    </row>
    <row r="320" spans="1:13" ht="12" customHeight="1">
      <c r="A320" s="1357" t="s">
        <v>431</v>
      </c>
      <c r="B320" s="1357"/>
      <c r="C320" s="1357"/>
      <c r="D320" s="1357"/>
      <c r="E320" s="1357"/>
      <c r="F320" s="1357"/>
      <c r="G320" s="1357"/>
      <c r="H320" s="1357"/>
      <c r="I320" s="1357"/>
      <c r="J320" s="1357"/>
      <c r="K320" s="1357"/>
      <c r="L320" s="1357"/>
      <c r="M320" s="1357"/>
    </row>
    <row r="321" spans="1:13" ht="12.75" customHeight="1">
      <c r="A321" s="1357"/>
      <c r="B321" s="1357"/>
      <c r="C321" s="1357"/>
      <c r="D321" s="1357"/>
      <c r="E321" s="1357"/>
      <c r="F321" s="1357"/>
      <c r="G321" s="1357"/>
      <c r="H321" s="1357"/>
      <c r="I321" s="1357"/>
      <c r="J321" s="1357"/>
      <c r="K321" s="1357"/>
      <c r="L321" s="1357"/>
      <c r="M321" s="1357"/>
    </row>
    <row r="322" spans="1:13" ht="12.75" customHeight="1">
      <c r="A322" s="1357"/>
      <c r="B322" s="1357"/>
      <c r="C322" s="1357"/>
      <c r="D322" s="1357"/>
      <c r="E322" s="1357"/>
      <c r="F322" s="1357"/>
      <c r="G322" s="1357"/>
      <c r="H322" s="1357"/>
      <c r="I322" s="1357"/>
      <c r="J322" s="1357"/>
      <c r="K322" s="1357"/>
      <c r="L322" s="1357"/>
      <c r="M322" s="1357"/>
    </row>
    <row r="323" spans="1:13" ht="12.75" customHeight="1">
      <c r="A323" s="1357"/>
      <c r="B323" s="1357"/>
      <c r="C323" s="1357"/>
      <c r="D323" s="1357"/>
      <c r="E323" s="1357"/>
      <c r="F323" s="1357"/>
      <c r="G323" s="1357"/>
      <c r="H323" s="1357"/>
      <c r="I323" s="1357"/>
      <c r="J323" s="1357"/>
      <c r="K323" s="1357"/>
      <c r="L323" s="1357"/>
      <c r="M323" s="1357"/>
    </row>
    <row r="324" spans="1:13" ht="12.75" customHeight="1">
      <c r="A324" s="1357"/>
      <c r="B324" s="1357"/>
      <c r="C324" s="1357"/>
      <c r="D324" s="1357"/>
      <c r="E324" s="1357"/>
      <c r="F324" s="1357"/>
      <c r="G324" s="1357"/>
      <c r="H324" s="1357"/>
      <c r="I324" s="1357"/>
      <c r="J324" s="1357"/>
      <c r="K324" s="1357"/>
      <c r="L324" s="1357"/>
      <c r="M324" s="1357"/>
    </row>
    <row r="325" spans="1:13" ht="12.75" customHeight="1">
      <c r="A325" s="1357"/>
      <c r="B325" s="1357"/>
      <c r="C325" s="1357"/>
      <c r="D325" s="1357"/>
      <c r="E325" s="1357"/>
      <c r="F325" s="1357"/>
      <c r="G325" s="1357"/>
      <c r="H325" s="1357"/>
      <c r="I325" s="1357"/>
      <c r="J325" s="1357"/>
      <c r="K325" s="1357"/>
      <c r="L325" s="1357"/>
      <c r="M325" s="1357"/>
    </row>
    <row r="326" spans="1:13" ht="12.75" customHeight="1"/>
    <row r="327" spans="1:13" ht="12.75" customHeight="1"/>
    <row r="328" spans="1:13" ht="12.75" customHeight="1"/>
    <row r="329" spans="1:13" ht="12.75" customHeight="1"/>
    <row r="330" spans="1:13" ht="12.75" customHeight="1">
      <c r="A330" s="309"/>
      <c r="B330" s="309"/>
      <c r="C330" s="309"/>
      <c r="D330" s="309"/>
      <c r="E330" s="309"/>
      <c r="F330" s="309"/>
      <c r="G330" s="309"/>
      <c r="H330" s="309"/>
      <c r="I330" s="309"/>
      <c r="J330" s="309"/>
      <c r="K330" s="309"/>
      <c r="L330" s="309"/>
      <c r="M330" s="309"/>
    </row>
    <row r="331" spans="1:13" ht="12.75" customHeight="1"/>
    <row r="332" spans="1:13" ht="12.75" customHeight="1"/>
    <row r="333" spans="1:13" ht="12.75" customHeight="1"/>
    <row r="334" spans="1:13" ht="12.75" customHeight="1"/>
    <row r="335" spans="1:13" ht="13.5" customHeight="1"/>
    <row r="336" spans="1:13" ht="13.5" customHeight="1"/>
    <row r="337" spans="1:13" ht="15.6">
      <c r="A337" s="309"/>
      <c r="B337" s="309"/>
      <c r="C337" s="309"/>
      <c r="D337" s="309"/>
      <c r="E337" s="309"/>
      <c r="F337" s="309"/>
      <c r="G337" s="309"/>
      <c r="H337" s="309"/>
      <c r="I337" s="309"/>
      <c r="J337" s="309"/>
      <c r="K337" s="309"/>
      <c r="L337" s="309"/>
      <c r="M337" s="341">
        <v>7</v>
      </c>
    </row>
    <row r="338" spans="1:13">
      <c r="A338" s="368"/>
      <c r="B338" s="368"/>
      <c r="C338" s="368"/>
      <c r="D338" s="368"/>
      <c r="E338" s="368"/>
      <c r="F338" s="368"/>
      <c r="G338" s="368"/>
      <c r="H338" s="368"/>
      <c r="I338" s="368"/>
      <c r="J338" s="368"/>
      <c r="K338" s="368"/>
      <c r="L338" s="368"/>
      <c r="M338" s="368"/>
    </row>
  </sheetData>
  <mergeCells count="201">
    <mergeCell ref="A204:A205"/>
    <mergeCell ref="A211:M211"/>
    <mergeCell ref="A234:M234"/>
    <mergeCell ref="A210:M210"/>
    <mergeCell ref="A233:M233"/>
    <mergeCell ref="B212:C212"/>
    <mergeCell ref="A213:A214"/>
    <mergeCell ref="A230:M230"/>
    <mergeCell ref="A207:M209"/>
    <mergeCell ref="D204:D205"/>
    <mergeCell ref="A184:A185"/>
    <mergeCell ref="A186:A187"/>
    <mergeCell ref="A202:A203"/>
    <mergeCell ref="A198:A199"/>
    <mergeCell ref="A196:A197"/>
    <mergeCell ref="A193:M193"/>
    <mergeCell ref="A190:M192"/>
    <mergeCell ref="A188:A189"/>
    <mergeCell ref="D188:D189"/>
    <mergeCell ref="E188:E189"/>
    <mergeCell ref="B179:C179"/>
    <mergeCell ref="A127:G127"/>
    <mergeCell ref="A122:G123"/>
    <mergeCell ref="A173:M173"/>
    <mergeCell ref="A174:M174"/>
    <mergeCell ref="H122:J122"/>
    <mergeCell ref="K122:M122"/>
    <mergeCell ref="A84:M84"/>
    <mergeCell ref="A96:M96"/>
    <mergeCell ref="A85:M85"/>
    <mergeCell ref="A115:H115"/>
    <mergeCell ref="A80:M83"/>
    <mergeCell ref="B75:C75"/>
    <mergeCell ref="B76:C76"/>
    <mergeCell ref="A117:M117"/>
    <mergeCell ref="A61:M61"/>
    <mergeCell ref="B77:C77"/>
    <mergeCell ref="B78:C78"/>
    <mergeCell ref="B79:C79"/>
    <mergeCell ref="B73:C73"/>
    <mergeCell ref="A72:M72"/>
    <mergeCell ref="A86:G95"/>
    <mergeCell ref="A116:M116"/>
    <mergeCell ref="A110:M113"/>
    <mergeCell ref="A25:M25"/>
    <mergeCell ref="B74:C74"/>
    <mergeCell ref="A42:M44"/>
    <mergeCell ref="A37:M37"/>
    <mergeCell ref="A46:G54"/>
    <mergeCell ref="A56:H56"/>
    <mergeCell ref="A62:F70"/>
    <mergeCell ref="A58:M58"/>
    <mergeCell ref="A59:M59"/>
    <mergeCell ref="A177:M177"/>
    <mergeCell ref="A10:M11"/>
    <mergeCell ref="A8:M8"/>
    <mergeCell ref="A9:M9"/>
    <mergeCell ref="A1:M1"/>
    <mergeCell ref="A2:M2"/>
    <mergeCell ref="A6:M6"/>
    <mergeCell ref="A5:M5"/>
    <mergeCell ref="A4:M4"/>
    <mergeCell ref="A45:M45"/>
    <mergeCell ref="A297:M297"/>
    <mergeCell ref="A24:M24"/>
    <mergeCell ref="A71:M71"/>
    <mergeCell ref="A120:M120"/>
    <mergeCell ref="A231:M231"/>
    <mergeCell ref="A215:A216"/>
    <mergeCell ref="A217:A218"/>
    <mergeCell ref="A219:A220"/>
    <mergeCell ref="A221:A222"/>
    <mergeCell ref="A176:M176"/>
    <mergeCell ref="A279:H279"/>
    <mergeCell ref="A255:M255"/>
    <mergeCell ref="A246:M246"/>
    <mergeCell ref="A284:M284"/>
    <mergeCell ref="A285:F295"/>
    <mergeCell ref="A281:M281"/>
    <mergeCell ref="A282:M282"/>
    <mergeCell ref="D180:D181"/>
    <mergeCell ref="E180:E181"/>
    <mergeCell ref="G180:G181"/>
    <mergeCell ref="H180:H181"/>
    <mergeCell ref="A320:M325"/>
    <mergeCell ref="A311:M311"/>
    <mergeCell ref="A319:M319"/>
    <mergeCell ref="A312:M318"/>
    <mergeCell ref="A310:M310"/>
    <mergeCell ref="A228:H228"/>
    <mergeCell ref="A133:M133"/>
    <mergeCell ref="E182:E183"/>
    <mergeCell ref="A200:A201"/>
    <mergeCell ref="B184:C185"/>
    <mergeCell ref="B186:C187"/>
    <mergeCell ref="B200:C201"/>
    <mergeCell ref="B195:C195"/>
    <mergeCell ref="B188:C189"/>
    <mergeCell ref="B196:C197"/>
    <mergeCell ref="A194:M194"/>
    <mergeCell ref="A126:G126"/>
    <mergeCell ref="A124:G124"/>
    <mergeCell ref="A125:G125"/>
    <mergeCell ref="A171:H171"/>
    <mergeCell ref="A128:G128"/>
    <mergeCell ref="A129:G129"/>
    <mergeCell ref="A130:G130"/>
    <mergeCell ref="A131:G131"/>
    <mergeCell ref="A164:G169"/>
    <mergeCell ref="A145:M145"/>
    <mergeCell ref="G182:G183"/>
    <mergeCell ref="H182:H183"/>
    <mergeCell ref="F180:F181"/>
    <mergeCell ref="A182:A183"/>
    <mergeCell ref="D182:D183"/>
    <mergeCell ref="A118:M118"/>
    <mergeCell ref="A163:M163"/>
    <mergeCell ref="A135:G143"/>
    <mergeCell ref="A146:G151"/>
    <mergeCell ref="A152:G161"/>
    <mergeCell ref="G186:G187"/>
    <mergeCell ref="F188:F189"/>
    <mergeCell ref="G188:G189"/>
    <mergeCell ref="H188:H189"/>
    <mergeCell ref="H186:H187"/>
    <mergeCell ref="A178:M178"/>
    <mergeCell ref="A180:A181"/>
    <mergeCell ref="B180:C181"/>
    <mergeCell ref="B182:C183"/>
    <mergeCell ref="F182:F183"/>
    <mergeCell ref="F184:F185"/>
    <mergeCell ref="B198:C199"/>
    <mergeCell ref="D184:D185"/>
    <mergeCell ref="E184:E185"/>
    <mergeCell ref="D186:D187"/>
    <mergeCell ref="E186:E187"/>
    <mergeCell ref="F186:F187"/>
    <mergeCell ref="E196:E197"/>
    <mergeCell ref="F196:F197"/>
    <mergeCell ref="G184:G185"/>
    <mergeCell ref="H184:H185"/>
    <mergeCell ref="G202:G203"/>
    <mergeCell ref="B202:C203"/>
    <mergeCell ref="G196:G197"/>
    <mergeCell ref="H196:H197"/>
    <mergeCell ref="D198:D199"/>
    <mergeCell ref="E198:E199"/>
    <mergeCell ref="F198:F199"/>
    <mergeCell ref="G198:G199"/>
    <mergeCell ref="H198:H199"/>
    <mergeCell ref="D196:D197"/>
    <mergeCell ref="H202:H203"/>
    <mergeCell ref="D200:D201"/>
    <mergeCell ref="E200:E201"/>
    <mergeCell ref="H200:H201"/>
    <mergeCell ref="E204:E205"/>
    <mergeCell ref="F200:F201"/>
    <mergeCell ref="G200:G201"/>
    <mergeCell ref="D202:D203"/>
    <mergeCell ref="E202:E203"/>
    <mergeCell ref="F202:F203"/>
    <mergeCell ref="G219:G220"/>
    <mergeCell ref="B219:C220"/>
    <mergeCell ref="H204:H205"/>
    <mergeCell ref="B213:C214"/>
    <mergeCell ref="D213:D214"/>
    <mergeCell ref="E213:E214"/>
    <mergeCell ref="F213:F214"/>
    <mergeCell ref="G213:G214"/>
    <mergeCell ref="H213:H214"/>
    <mergeCell ref="B204:C205"/>
    <mergeCell ref="H215:H216"/>
    <mergeCell ref="D217:D218"/>
    <mergeCell ref="E217:E218"/>
    <mergeCell ref="F217:F218"/>
    <mergeCell ref="G217:G218"/>
    <mergeCell ref="H217:H218"/>
    <mergeCell ref="D215:D216"/>
    <mergeCell ref="E215:E216"/>
    <mergeCell ref="F215:F216"/>
    <mergeCell ref="G215:G216"/>
    <mergeCell ref="A298:F308"/>
    <mergeCell ref="H219:H220"/>
    <mergeCell ref="D221:D222"/>
    <mergeCell ref="E221:E222"/>
    <mergeCell ref="F221:F222"/>
    <mergeCell ref="G221:G222"/>
    <mergeCell ref="H221:H222"/>
    <mergeCell ref="D219:D220"/>
    <mergeCell ref="E219:E220"/>
    <mergeCell ref="A224:M226"/>
    <mergeCell ref="B221:C222"/>
    <mergeCell ref="F204:F205"/>
    <mergeCell ref="G204:G205"/>
    <mergeCell ref="A267:G277"/>
    <mergeCell ref="A256:G265"/>
    <mergeCell ref="A236:G244"/>
    <mergeCell ref="A247:G253"/>
    <mergeCell ref="B215:C216"/>
    <mergeCell ref="B217:C218"/>
    <mergeCell ref="F219:F220"/>
  </mergeCells>
  <phoneticPr fontId="0" type="noConversion"/>
  <pageMargins left="0.78740157480314965" right="0.39370078740157483" top="0.59055118110236227" bottom="0.39370078740157483" header="0.11811023622047245" footer="0.11811023622047245"/>
  <pageSetup paperSize="9" scale="95" orientation="portrait" r:id="rId1"/>
  <headerFooter alignWithMargins="0"/>
  <rowBreaks count="5" manualBreakCount="5">
    <brk id="57" max="16383" man="1"/>
    <brk id="116" max="16383" man="1"/>
    <brk id="172" max="16383" man="1"/>
    <brk id="229" max="16383" man="1"/>
    <brk id="280" max="35" man="1"/>
  </rowBreaks>
  <colBreaks count="1" manualBreakCount="1">
    <brk id="1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indexed="38"/>
    <pageSetUpPr autoPageBreaks="0"/>
  </sheetPr>
  <dimension ref="A1:AS259"/>
  <sheetViews>
    <sheetView zoomScale="85" workbookViewId="0">
      <selection activeCell="F30" sqref="F30"/>
    </sheetView>
  </sheetViews>
  <sheetFormatPr defaultRowHeight="13.2"/>
  <cols>
    <col min="1" max="1" width="5.88671875" customWidth="1"/>
    <col min="2" max="2" width="37.109375" customWidth="1"/>
    <col min="3" max="3" width="5.88671875" customWidth="1"/>
    <col min="4" max="13" width="9.33203125" style="358" customWidth="1"/>
    <col min="14" max="28" width="6.6640625" style="358" customWidth="1"/>
    <col min="29" max="41" width="9.109375" style="358" customWidth="1"/>
  </cols>
  <sheetData>
    <row r="1" spans="1:45">
      <c r="A1" s="487"/>
      <c r="B1" s="488" t="s">
        <v>530</v>
      </c>
      <c r="C1" s="488"/>
      <c r="D1" s="489"/>
      <c r="E1" s="489"/>
      <c r="F1" s="489"/>
      <c r="G1" s="489"/>
      <c r="H1" s="490"/>
      <c r="I1" s="489"/>
      <c r="J1" s="489"/>
      <c r="K1" s="489"/>
      <c r="L1" s="491"/>
      <c r="M1" s="491"/>
      <c r="N1" s="491"/>
      <c r="O1" s="489"/>
      <c r="P1" s="489"/>
      <c r="Q1" s="489"/>
      <c r="R1" s="489"/>
      <c r="S1" s="489"/>
      <c r="T1" s="489"/>
      <c r="U1" s="489"/>
      <c r="V1" s="489"/>
      <c r="W1" s="489"/>
      <c r="X1" s="489"/>
      <c r="Y1" s="489"/>
      <c r="Z1" s="489"/>
      <c r="AA1" s="489"/>
      <c r="AB1" s="489"/>
      <c r="AC1" s="489"/>
      <c r="AD1" s="489"/>
      <c r="AE1" s="489"/>
      <c r="AF1" s="489"/>
      <c r="AG1" s="489"/>
      <c r="AH1" s="489"/>
      <c r="AI1" s="489"/>
      <c r="AJ1" s="489"/>
      <c r="AK1" s="489"/>
      <c r="AL1" s="489"/>
      <c r="AM1" s="489"/>
      <c r="AN1" s="489"/>
      <c r="AO1" s="489"/>
      <c r="AP1" s="487"/>
      <c r="AQ1" s="487"/>
      <c r="AR1" s="487"/>
      <c r="AS1" s="487"/>
    </row>
    <row r="2" spans="1:45">
      <c r="A2" s="487"/>
      <c r="B2" s="488"/>
      <c r="C2" s="488"/>
      <c r="D2" s="489"/>
      <c r="E2" s="489"/>
      <c r="F2" s="489"/>
      <c r="G2" s="489"/>
      <c r="H2" s="489"/>
      <c r="I2" s="489"/>
      <c r="J2" s="489"/>
      <c r="K2" s="489"/>
      <c r="L2" s="491"/>
      <c r="M2" s="491"/>
      <c r="N2" s="491"/>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c r="AN2" s="489"/>
      <c r="AO2" s="489"/>
      <c r="AP2" s="487"/>
      <c r="AQ2" s="487"/>
      <c r="AR2" s="487"/>
      <c r="AS2" s="487"/>
    </row>
    <row r="3" spans="1:45">
      <c r="A3" s="492"/>
      <c r="B3" s="493"/>
      <c r="C3" s="493"/>
      <c r="D3" s="490"/>
      <c r="E3" s="490"/>
      <c r="F3" s="490"/>
      <c r="G3" s="490"/>
      <c r="H3" s="490"/>
      <c r="I3" s="490"/>
      <c r="J3" s="490"/>
      <c r="K3" s="490"/>
      <c r="L3" s="491"/>
      <c r="M3" s="491"/>
      <c r="N3" s="491"/>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7"/>
      <c r="AQ3" s="487"/>
      <c r="AR3" s="487"/>
      <c r="AS3" s="487"/>
    </row>
    <row r="4" spans="1:45">
      <c r="A4" s="494"/>
      <c r="B4" s="495"/>
      <c r="C4" s="495"/>
      <c r="D4" s="496"/>
      <c r="E4" s="496"/>
      <c r="F4" s="496"/>
      <c r="G4" s="496"/>
      <c r="H4" s="496"/>
      <c r="I4" s="490"/>
      <c r="J4" s="490"/>
      <c r="K4" s="490"/>
      <c r="L4" s="490"/>
      <c r="M4" s="490"/>
      <c r="N4" s="490"/>
      <c r="O4" s="490"/>
      <c r="P4" s="491"/>
      <c r="Q4" s="491"/>
      <c r="R4" s="491"/>
      <c r="S4" s="489"/>
      <c r="T4" s="489"/>
      <c r="U4" s="489"/>
      <c r="V4" s="489"/>
      <c r="W4" s="489"/>
      <c r="X4" s="489"/>
      <c r="Y4" s="489"/>
      <c r="Z4" s="489"/>
      <c r="AA4" s="489"/>
      <c r="AB4" s="489"/>
      <c r="AC4" s="489"/>
      <c r="AD4" s="489"/>
      <c r="AE4" s="489"/>
      <c r="AF4" s="489"/>
      <c r="AG4" s="489"/>
      <c r="AH4" s="489"/>
      <c r="AI4" s="489"/>
      <c r="AJ4" s="489"/>
      <c r="AK4" s="489"/>
      <c r="AL4" s="489"/>
      <c r="AM4" s="489"/>
      <c r="AN4" s="489"/>
      <c r="AO4" s="489"/>
      <c r="AP4" s="489"/>
      <c r="AQ4" s="489"/>
      <c r="AR4" s="489"/>
      <c r="AS4" s="489"/>
    </row>
    <row r="5" spans="1:45">
      <c r="A5" s="497">
        <v>10</v>
      </c>
      <c r="B5" s="498" t="s">
        <v>385</v>
      </c>
      <c r="C5" s="499"/>
      <c r="D5" s="500"/>
      <c r="E5" s="500"/>
      <c r="F5" s="500"/>
      <c r="G5" s="500"/>
      <c r="H5" s="500"/>
      <c r="I5" s="490"/>
      <c r="J5" s="490"/>
      <c r="K5" s="490"/>
      <c r="L5" s="490"/>
      <c r="M5" s="490"/>
      <c r="N5" s="490"/>
      <c r="O5" s="490"/>
      <c r="P5" s="491"/>
      <c r="Q5" s="491"/>
      <c r="R5" s="491"/>
      <c r="S5" s="489"/>
      <c r="T5" s="489"/>
      <c r="U5" s="489"/>
      <c r="V5" s="489"/>
      <c r="W5" s="489"/>
      <c r="X5" s="489"/>
      <c r="Y5" s="489"/>
      <c r="Z5" s="489"/>
      <c r="AA5" s="489"/>
      <c r="AB5" s="489"/>
      <c r="AC5" s="489"/>
      <c r="AD5" s="489"/>
      <c r="AE5" s="489"/>
      <c r="AF5" s="489"/>
      <c r="AG5" s="489"/>
      <c r="AH5" s="489"/>
      <c r="AI5" s="489"/>
      <c r="AJ5" s="489"/>
      <c r="AK5" s="489"/>
      <c r="AL5" s="489"/>
      <c r="AM5" s="489"/>
      <c r="AN5" s="489"/>
      <c r="AO5" s="489"/>
      <c r="AP5" s="489"/>
      <c r="AQ5" s="489"/>
      <c r="AR5" s="489"/>
      <c r="AS5" s="489"/>
    </row>
    <row r="6" spans="1:45" ht="12.75" customHeight="1">
      <c r="A6" s="501"/>
      <c r="B6" s="887"/>
      <c r="C6" s="889" t="s">
        <v>590</v>
      </c>
      <c r="D6" s="186" t="s">
        <v>693</v>
      </c>
      <c r="E6" s="186" t="s">
        <v>222</v>
      </c>
      <c r="F6" s="186" t="s">
        <v>411</v>
      </c>
      <c r="G6" s="186" t="s">
        <v>197</v>
      </c>
      <c r="H6" s="186" t="s">
        <v>484</v>
      </c>
      <c r="I6" s="502"/>
      <c r="J6" s="503"/>
      <c r="K6" s="503"/>
      <c r="L6" s="502"/>
      <c r="M6" s="489"/>
      <c r="N6" s="489"/>
      <c r="O6" s="489"/>
      <c r="P6" s="489"/>
      <c r="Q6" s="489"/>
      <c r="R6" s="489"/>
      <c r="S6" s="489"/>
      <c r="T6" s="489"/>
      <c r="U6" s="489"/>
      <c r="V6" s="489"/>
      <c r="W6" s="489"/>
      <c r="X6" s="489"/>
      <c r="Y6" s="489"/>
      <c r="Z6" s="489"/>
      <c r="AA6" s="489"/>
      <c r="AB6" s="489"/>
      <c r="AC6" s="489"/>
      <c r="AD6" s="489"/>
      <c r="AE6" s="489"/>
      <c r="AF6" s="489"/>
      <c r="AG6" s="489"/>
      <c r="AH6" s="489"/>
      <c r="AI6" s="489"/>
      <c r="AJ6" s="489"/>
      <c r="AK6" s="489"/>
      <c r="AL6" s="489"/>
      <c r="AM6" s="489"/>
      <c r="AN6" s="489"/>
      <c r="AO6" s="489"/>
      <c r="AP6" s="489"/>
      <c r="AQ6" s="489"/>
      <c r="AR6" s="489"/>
      <c r="AS6" s="489"/>
    </row>
    <row r="7" spans="1:45">
      <c r="A7" s="501"/>
      <c r="B7" s="888"/>
      <c r="C7" s="890"/>
      <c r="D7" s="187" t="s">
        <v>535</v>
      </c>
      <c r="E7" s="187" t="s">
        <v>535</v>
      </c>
      <c r="F7" s="187" t="s">
        <v>535</v>
      </c>
      <c r="G7" s="187" t="s">
        <v>535</v>
      </c>
      <c r="H7" s="187" t="s">
        <v>535</v>
      </c>
      <c r="I7" s="489"/>
      <c r="J7" s="504"/>
      <c r="K7" s="504"/>
      <c r="L7" s="489"/>
      <c r="M7" s="489"/>
      <c r="N7" s="489"/>
      <c r="O7" s="489"/>
      <c r="P7" s="489"/>
      <c r="Q7" s="489"/>
      <c r="R7" s="489"/>
      <c r="S7" s="489"/>
      <c r="T7" s="489"/>
      <c r="U7" s="489"/>
      <c r="V7" s="489"/>
      <c r="W7" s="489"/>
      <c r="X7" s="489"/>
      <c r="Y7" s="489"/>
      <c r="Z7" s="489"/>
      <c r="AA7" s="489"/>
      <c r="AB7" s="489"/>
      <c r="AC7" s="489"/>
      <c r="AD7" s="489"/>
      <c r="AE7" s="489"/>
      <c r="AF7" s="489"/>
      <c r="AG7" s="489"/>
      <c r="AH7" s="489"/>
      <c r="AI7" s="489"/>
      <c r="AJ7" s="489"/>
      <c r="AK7" s="489"/>
      <c r="AL7" s="489"/>
      <c r="AM7" s="489"/>
      <c r="AN7" s="489"/>
      <c r="AO7" s="489"/>
      <c r="AP7" s="489"/>
      <c r="AQ7" s="489"/>
      <c r="AR7" s="489"/>
      <c r="AS7" s="489"/>
    </row>
    <row r="8" spans="1:45">
      <c r="A8" s="501"/>
      <c r="B8" s="505" t="s">
        <v>200</v>
      </c>
      <c r="C8" s="506">
        <v>1</v>
      </c>
      <c r="D8" s="184">
        <v>80.06</v>
      </c>
      <c r="E8" s="184">
        <v>81.41</v>
      </c>
      <c r="F8" s="184">
        <v>80.27</v>
      </c>
      <c r="G8" s="184">
        <v>80.2</v>
      </c>
      <c r="H8" s="184"/>
      <c r="I8" s="185"/>
      <c r="J8" s="504"/>
      <c r="K8" s="504"/>
      <c r="L8" s="489"/>
      <c r="M8" s="489"/>
      <c r="N8" s="489"/>
      <c r="O8" s="489"/>
      <c r="P8" s="489"/>
      <c r="Q8" s="489"/>
      <c r="R8" s="489"/>
      <c r="S8" s="489"/>
      <c r="T8" s="489"/>
      <c r="U8" s="489"/>
      <c r="V8" s="489"/>
      <c r="W8" s="489"/>
      <c r="X8" s="489"/>
      <c r="Y8" s="489"/>
      <c r="Z8" s="489"/>
      <c r="AA8" s="489"/>
      <c r="AB8" s="489"/>
      <c r="AC8" s="489"/>
      <c r="AD8" s="489"/>
      <c r="AE8" s="489"/>
      <c r="AF8" s="489"/>
      <c r="AG8" s="489"/>
      <c r="AH8" s="489"/>
      <c r="AI8" s="489"/>
      <c r="AJ8" s="489"/>
      <c r="AK8" s="489"/>
      <c r="AL8" s="489"/>
      <c r="AM8" s="489"/>
      <c r="AN8" s="489"/>
      <c r="AO8" s="489"/>
      <c r="AP8" s="489"/>
      <c r="AQ8" s="489"/>
      <c r="AR8" s="489"/>
      <c r="AS8" s="489"/>
    </row>
    <row r="9" spans="1:45">
      <c r="A9" s="501"/>
      <c r="B9" s="501"/>
      <c r="C9" s="507"/>
      <c r="D9" s="188"/>
      <c r="E9" s="188"/>
      <c r="F9" s="188"/>
      <c r="G9" s="188"/>
      <c r="H9" s="188"/>
      <c r="I9" s="185"/>
      <c r="J9" s="504"/>
      <c r="K9" s="504"/>
      <c r="L9" s="489"/>
      <c r="M9" s="489"/>
      <c r="N9" s="489"/>
      <c r="O9" s="489"/>
      <c r="P9" s="489"/>
      <c r="Q9" s="489"/>
      <c r="R9" s="489"/>
      <c r="S9" s="489"/>
      <c r="T9" s="489"/>
      <c r="U9" s="489"/>
      <c r="V9" s="489"/>
      <c r="W9" s="489"/>
      <c r="X9" s="489"/>
      <c r="Y9" s="489"/>
      <c r="Z9" s="489"/>
      <c r="AA9" s="489"/>
      <c r="AB9" s="489"/>
      <c r="AC9" s="489"/>
      <c r="AD9" s="489"/>
      <c r="AE9" s="489"/>
      <c r="AF9" s="489"/>
      <c r="AG9" s="489"/>
      <c r="AH9" s="489"/>
      <c r="AI9" s="489"/>
      <c r="AJ9" s="489"/>
      <c r="AK9" s="489"/>
      <c r="AL9" s="489"/>
      <c r="AM9" s="489"/>
      <c r="AN9" s="489"/>
      <c r="AO9" s="489"/>
      <c r="AP9" s="489"/>
      <c r="AQ9" s="489"/>
      <c r="AR9" s="489"/>
      <c r="AS9" s="489"/>
    </row>
    <row r="10" spans="1:45">
      <c r="A10" s="494"/>
      <c r="B10" s="495"/>
      <c r="C10" s="495"/>
      <c r="D10" s="496"/>
      <c r="E10" s="496"/>
      <c r="F10" s="496"/>
      <c r="G10" s="496"/>
      <c r="H10" s="496"/>
      <c r="I10" s="489"/>
      <c r="J10" s="489"/>
      <c r="K10" s="489"/>
      <c r="L10" s="489"/>
      <c r="M10" s="489"/>
      <c r="N10" s="489"/>
      <c r="O10" s="489"/>
      <c r="P10" s="489"/>
      <c r="Q10" s="489"/>
      <c r="R10" s="489"/>
      <c r="S10" s="489"/>
      <c r="T10" s="489"/>
      <c r="U10" s="489"/>
      <c r="V10" s="489"/>
      <c r="W10" s="489"/>
      <c r="X10" s="489"/>
      <c r="Y10" s="489"/>
      <c r="Z10" s="489"/>
      <c r="AA10" s="489"/>
      <c r="AB10" s="489"/>
      <c r="AC10" s="489"/>
      <c r="AD10" s="489"/>
      <c r="AE10" s="489"/>
      <c r="AF10" s="489"/>
      <c r="AG10" s="489"/>
      <c r="AH10" s="489"/>
      <c r="AI10" s="489"/>
      <c r="AJ10" s="489"/>
      <c r="AK10" s="489"/>
      <c r="AL10" s="489"/>
      <c r="AM10" s="489"/>
      <c r="AN10" s="489"/>
      <c r="AO10" s="489"/>
      <c r="AP10" s="489"/>
      <c r="AQ10" s="489"/>
      <c r="AR10" s="489"/>
      <c r="AS10" s="489"/>
    </row>
    <row r="11" spans="1:45">
      <c r="A11" s="497">
        <v>11</v>
      </c>
      <c r="B11" s="498" t="s">
        <v>201</v>
      </c>
      <c r="C11" s="499"/>
      <c r="D11" s="500"/>
      <c r="E11" s="500"/>
      <c r="F11" s="500"/>
      <c r="G11" s="500"/>
      <c r="H11" s="500"/>
      <c r="I11" s="489"/>
      <c r="J11" s="489"/>
      <c r="K11" s="489"/>
      <c r="L11" s="489"/>
      <c r="M11" s="489"/>
      <c r="N11" s="489"/>
      <c r="O11" s="489"/>
      <c r="P11" s="489"/>
      <c r="Q11" s="489"/>
      <c r="R11" s="489"/>
      <c r="S11" s="489"/>
      <c r="T11" s="489"/>
      <c r="U11" s="489"/>
      <c r="V11" s="489"/>
      <c r="W11" s="489"/>
      <c r="X11" s="489"/>
      <c r="Y11" s="489"/>
      <c r="Z11" s="489"/>
      <c r="AA11" s="489"/>
      <c r="AB11" s="489"/>
      <c r="AC11" s="489"/>
      <c r="AD11" s="489"/>
      <c r="AE11" s="489"/>
      <c r="AF11" s="489"/>
      <c r="AG11" s="489"/>
      <c r="AH11" s="489"/>
      <c r="AI11" s="489"/>
      <c r="AJ11" s="489"/>
      <c r="AK11" s="489"/>
      <c r="AL11" s="489"/>
      <c r="AM11" s="489"/>
      <c r="AN11" s="489"/>
      <c r="AO11" s="489"/>
      <c r="AP11" s="487"/>
      <c r="AQ11" s="487"/>
      <c r="AR11" s="487"/>
      <c r="AS11" s="487"/>
    </row>
    <row r="12" spans="1:45" ht="12.75" customHeight="1">
      <c r="A12" s="501"/>
      <c r="B12" s="887"/>
      <c r="C12" s="889" t="s">
        <v>590</v>
      </c>
      <c r="D12" s="186" t="s">
        <v>693</v>
      </c>
      <c r="E12" s="186" t="s">
        <v>222</v>
      </c>
      <c r="F12" s="186" t="s">
        <v>411</v>
      </c>
      <c r="G12" s="186" t="s">
        <v>197</v>
      </c>
      <c r="H12" s="186" t="s">
        <v>484</v>
      </c>
      <c r="I12" s="489"/>
      <c r="J12" s="489"/>
      <c r="K12" s="489"/>
      <c r="L12" s="489"/>
      <c r="M12" s="489"/>
      <c r="N12" s="489"/>
      <c r="O12" s="489"/>
      <c r="P12" s="489"/>
      <c r="Q12" s="489"/>
      <c r="R12" s="489"/>
      <c r="S12" s="489"/>
      <c r="T12" s="489"/>
      <c r="U12" s="489"/>
      <c r="V12" s="489"/>
      <c r="W12" s="489"/>
      <c r="X12" s="489"/>
      <c r="Y12" s="489"/>
      <c r="Z12" s="489"/>
      <c r="AA12" s="489"/>
      <c r="AB12" s="489"/>
      <c r="AC12" s="489"/>
      <c r="AD12" s="489"/>
      <c r="AE12" s="489"/>
      <c r="AF12" s="489"/>
      <c r="AG12" s="489"/>
      <c r="AH12" s="489"/>
      <c r="AI12" s="489"/>
      <c r="AJ12" s="489"/>
      <c r="AK12" s="489"/>
      <c r="AL12" s="489"/>
      <c r="AM12" s="489"/>
      <c r="AN12" s="489"/>
      <c r="AO12" s="489"/>
      <c r="AP12" s="487"/>
      <c r="AQ12" s="487"/>
      <c r="AR12" s="487"/>
      <c r="AS12" s="487"/>
    </row>
    <row r="13" spans="1:45">
      <c r="A13" s="501"/>
      <c r="B13" s="888"/>
      <c r="C13" s="890"/>
      <c r="D13" s="187" t="s">
        <v>535</v>
      </c>
      <c r="E13" s="187" t="s">
        <v>535</v>
      </c>
      <c r="F13" s="187" t="s">
        <v>535</v>
      </c>
      <c r="G13" s="187" t="s">
        <v>535</v>
      </c>
      <c r="H13" s="187" t="s">
        <v>535</v>
      </c>
      <c r="I13" s="489"/>
      <c r="J13" s="489"/>
      <c r="K13" s="489"/>
      <c r="L13" s="489"/>
      <c r="M13" s="489"/>
      <c r="N13" s="489"/>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489"/>
      <c r="AL13" s="489"/>
      <c r="AM13" s="489"/>
      <c r="AN13" s="489"/>
      <c r="AO13" s="489"/>
      <c r="AP13" s="487"/>
      <c r="AQ13" s="487"/>
      <c r="AR13" s="487"/>
      <c r="AS13" s="487"/>
    </row>
    <row r="14" spans="1:45">
      <c r="A14" s="501"/>
      <c r="B14" s="505" t="s">
        <v>200</v>
      </c>
      <c r="C14" s="506">
        <v>1</v>
      </c>
      <c r="D14" s="184">
        <v>21.61</v>
      </c>
      <c r="E14" s="184">
        <v>21.18</v>
      </c>
      <c r="F14" s="184">
        <v>22.59</v>
      </c>
      <c r="G14" s="184">
        <v>17.12</v>
      </c>
      <c r="H14" s="184"/>
      <c r="I14" s="489"/>
      <c r="J14" s="489"/>
      <c r="K14" s="489"/>
      <c r="L14" s="489"/>
      <c r="M14" s="489"/>
      <c r="N14" s="489"/>
      <c r="O14" s="489"/>
      <c r="P14" s="489"/>
      <c r="Q14" s="489"/>
      <c r="R14" s="489"/>
      <c r="S14" s="489"/>
      <c r="T14" s="489"/>
      <c r="U14" s="489"/>
      <c r="V14" s="489"/>
      <c r="W14" s="489"/>
      <c r="X14" s="489"/>
      <c r="Y14" s="489"/>
      <c r="Z14" s="489"/>
      <c r="AA14" s="489"/>
      <c r="AB14" s="489"/>
      <c r="AC14" s="489"/>
      <c r="AD14" s="489"/>
      <c r="AE14" s="489"/>
      <c r="AF14" s="489"/>
      <c r="AG14" s="489"/>
      <c r="AH14" s="489"/>
      <c r="AI14" s="489"/>
      <c r="AJ14" s="489"/>
      <c r="AK14" s="489"/>
      <c r="AL14" s="489"/>
      <c r="AM14" s="489"/>
      <c r="AN14" s="489"/>
      <c r="AO14" s="489"/>
      <c r="AP14" s="487"/>
      <c r="AQ14" s="487"/>
      <c r="AR14" s="487"/>
      <c r="AS14" s="487"/>
    </row>
    <row r="15" spans="1:45">
      <c r="A15" s="501"/>
      <c r="B15" s="501"/>
      <c r="C15" s="507"/>
      <c r="D15" s="188"/>
      <c r="E15" s="188"/>
      <c r="F15" s="188"/>
      <c r="G15" s="188"/>
      <c r="H15" s="188"/>
      <c r="I15" s="489"/>
      <c r="J15" s="489"/>
      <c r="K15" s="489"/>
      <c r="L15" s="489"/>
      <c r="M15" s="489"/>
      <c r="N15" s="489"/>
      <c r="O15" s="489"/>
      <c r="P15" s="489"/>
      <c r="Q15" s="489"/>
      <c r="R15" s="489"/>
      <c r="S15" s="489"/>
      <c r="T15" s="489"/>
      <c r="U15" s="489"/>
      <c r="V15" s="489"/>
      <c r="W15" s="489"/>
      <c r="X15" s="489"/>
      <c r="Y15" s="489"/>
      <c r="Z15" s="489"/>
      <c r="AA15" s="489"/>
      <c r="AB15" s="489"/>
      <c r="AC15" s="489"/>
      <c r="AD15" s="489"/>
      <c r="AE15" s="489"/>
      <c r="AF15" s="489"/>
      <c r="AG15" s="489"/>
      <c r="AH15" s="489"/>
      <c r="AI15" s="489"/>
      <c r="AJ15" s="489"/>
      <c r="AK15" s="489"/>
      <c r="AL15" s="489"/>
      <c r="AM15" s="489"/>
      <c r="AN15" s="489"/>
      <c r="AO15" s="489"/>
      <c r="AP15" s="487"/>
      <c r="AQ15" s="487"/>
      <c r="AR15" s="487"/>
      <c r="AS15" s="487"/>
    </row>
    <row r="16" spans="1:45">
      <c r="A16" s="494"/>
      <c r="B16" s="495"/>
      <c r="C16" s="495"/>
      <c r="D16" s="496"/>
      <c r="E16" s="496"/>
      <c r="F16" s="496"/>
      <c r="G16" s="496"/>
      <c r="H16" s="496"/>
      <c r="I16" s="489"/>
      <c r="J16" s="489"/>
      <c r="K16" s="489"/>
      <c r="L16" s="489"/>
      <c r="M16" s="489"/>
      <c r="N16" s="489"/>
      <c r="O16" s="489"/>
      <c r="P16" s="489"/>
      <c r="Q16" s="489"/>
      <c r="R16" s="489"/>
      <c r="S16" s="489"/>
      <c r="T16" s="489"/>
      <c r="U16" s="489"/>
      <c r="V16" s="489"/>
      <c r="W16" s="489"/>
      <c r="X16" s="489"/>
      <c r="Y16" s="489"/>
      <c r="Z16" s="489"/>
      <c r="AA16" s="489"/>
      <c r="AB16" s="489"/>
      <c r="AC16" s="489"/>
      <c r="AD16" s="489"/>
      <c r="AE16" s="489"/>
      <c r="AF16" s="489"/>
      <c r="AG16" s="489"/>
      <c r="AH16" s="489"/>
      <c r="AI16" s="489"/>
      <c r="AJ16" s="489"/>
      <c r="AK16" s="489"/>
      <c r="AL16" s="489"/>
      <c r="AM16" s="489"/>
      <c r="AN16" s="489"/>
      <c r="AO16" s="489"/>
      <c r="AP16" s="487"/>
      <c r="AQ16" s="487"/>
      <c r="AR16" s="487"/>
      <c r="AS16" s="487"/>
    </row>
    <row r="17" spans="1:45">
      <c r="A17" s="497">
        <v>12</v>
      </c>
      <c r="B17" s="498" t="s">
        <v>202</v>
      </c>
      <c r="C17" s="499"/>
      <c r="D17" s="500"/>
      <c r="E17" s="500"/>
      <c r="F17" s="500"/>
      <c r="G17" s="500"/>
      <c r="H17" s="500"/>
      <c r="I17" s="489"/>
      <c r="J17" s="489"/>
      <c r="K17" s="489"/>
      <c r="L17" s="489"/>
      <c r="M17" s="489"/>
      <c r="N17" s="489"/>
      <c r="O17" s="489"/>
      <c r="P17" s="489"/>
      <c r="Q17" s="489"/>
      <c r="R17" s="489"/>
      <c r="S17" s="489"/>
      <c r="T17" s="489"/>
      <c r="U17" s="489"/>
      <c r="V17" s="489"/>
      <c r="W17" s="489"/>
      <c r="X17" s="489"/>
      <c r="Y17" s="489"/>
      <c r="Z17" s="489"/>
      <c r="AA17" s="489"/>
      <c r="AB17" s="489"/>
      <c r="AC17" s="489"/>
      <c r="AD17" s="489"/>
      <c r="AE17" s="489"/>
      <c r="AF17" s="489"/>
      <c r="AG17" s="489"/>
      <c r="AH17" s="489"/>
      <c r="AI17" s="489"/>
      <c r="AJ17" s="489"/>
      <c r="AK17" s="489"/>
      <c r="AL17" s="489"/>
      <c r="AM17" s="489"/>
      <c r="AN17" s="489"/>
      <c r="AO17" s="489"/>
      <c r="AP17" s="489"/>
      <c r="AQ17" s="489"/>
      <c r="AR17" s="489"/>
      <c r="AS17" s="489"/>
    </row>
    <row r="18" spans="1:45" ht="21">
      <c r="A18" s="501"/>
      <c r="B18" s="887"/>
      <c r="C18" s="889" t="s">
        <v>590</v>
      </c>
      <c r="D18" s="186" t="s">
        <v>693</v>
      </c>
      <c r="E18" s="186" t="s">
        <v>222</v>
      </c>
      <c r="F18" s="186" t="s">
        <v>411</v>
      </c>
      <c r="G18" s="186" t="s">
        <v>197</v>
      </c>
      <c r="H18" s="186" t="s">
        <v>484</v>
      </c>
      <c r="I18" s="489"/>
      <c r="J18" s="489"/>
      <c r="K18" s="489"/>
      <c r="L18" s="489"/>
      <c r="M18" s="489"/>
      <c r="N18" s="489"/>
      <c r="O18" s="489"/>
      <c r="P18" s="489"/>
      <c r="Q18" s="489"/>
      <c r="R18" s="489"/>
      <c r="S18" s="489"/>
      <c r="T18" s="489"/>
      <c r="U18" s="489"/>
      <c r="V18" s="489"/>
      <c r="W18" s="489"/>
      <c r="X18" s="489"/>
      <c r="Y18" s="489"/>
      <c r="Z18" s="489"/>
      <c r="AA18" s="489"/>
      <c r="AB18" s="489"/>
      <c r="AC18" s="489"/>
      <c r="AD18" s="489"/>
      <c r="AE18" s="489"/>
      <c r="AF18" s="489"/>
      <c r="AG18" s="489"/>
      <c r="AH18" s="489"/>
      <c r="AI18" s="489"/>
      <c r="AJ18" s="489"/>
      <c r="AK18" s="489"/>
      <c r="AL18" s="489"/>
      <c r="AM18" s="489"/>
      <c r="AN18" s="489"/>
      <c r="AO18" s="489"/>
      <c r="AP18" s="489"/>
      <c r="AQ18" s="489"/>
      <c r="AR18" s="489"/>
      <c r="AS18" s="489"/>
    </row>
    <row r="19" spans="1:45">
      <c r="A19" s="501"/>
      <c r="B19" s="888"/>
      <c r="C19" s="890"/>
      <c r="D19" s="187" t="s">
        <v>535</v>
      </c>
      <c r="E19" s="187" t="s">
        <v>535</v>
      </c>
      <c r="F19" s="187" t="s">
        <v>535</v>
      </c>
      <c r="G19" s="187" t="s">
        <v>535</v>
      </c>
      <c r="H19" s="187" t="s">
        <v>535</v>
      </c>
      <c r="I19" s="489"/>
      <c r="J19" s="489"/>
      <c r="K19" s="489"/>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89"/>
      <c r="AK19" s="489"/>
      <c r="AL19" s="489"/>
      <c r="AM19" s="489"/>
      <c r="AN19" s="489"/>
      <c r="AO19" s="489"/>
      <c r="AP19" s="489"/>
      <c r="AQ19" s="489"/>
      <c r="AR19" s="489"/>
      <c r="AS19" s="489"/>
    </row>
    <row r="20" spans="1:45">
      <c r="A20" s="501"/>
      <c r="B20" s="505" t="s">
        <v>203</v>
      </c>
      <c r="C20" s="506">
        <v>1</v>
      </c>
      <c r="D20" s="184">
        <v>7.2</v>
      </c>
      <c r="E20" s="184">
        <v>5.96</v>
      </c>
      <c r="F20" s="184">
        <v>5.86</v>
      </c>
      <c r="G20" s="184">
        <v>7.34</v>
      </c>
      <c r="H20" s="184"/>
      <c r="I20" s="489"/>
      <c r="J20" s="489"/>
      <c r="K20" s="489"/>
      <c r="L20" s="489"/>
      <c r="M20" s="489"/>
      <c r="N20" s="489"/>
      <c r="O20" s="489"/>
      <c r="P20" s="489"/>
      <c r="Q20" s="489"/>
      <c r="R20" s="489"/>
      <c r="S20" s="489"/>
      <c r="T20" s="489"/>
      <c r="U20" s="489"/>
      <c r="V20" s="489"/>
      <c r="W20" s="489"/>
      <c r="X20" s="489"/>
      <c r="Y20" s="489"/>
      <c r="Z20" s="489"/>
      <c r="AA20" s="489"/>
      <c r="AB20" s="489"/>
      <c r="AC20" s="489"/>
      <c r="AD20" s="489"/>
      <c r="AE20" s="489"/>
      <c r="AF20" s="489"/>
      <c r="AG20" s="489"/>
      <c r="AH20" s="489"/>
      <c r="AI20" s="489"/>
      <c r="AJ20" s="489"/>
      <c r="AK20" s="489"/>
      <c r="AL20" s="489"/>
      <c r="AM20" s="489"/>
      <c r="AN20" s="489"/>
      <c r="AO20" s="489"/>
      <c r="AP20" s="489"/>
      <c r="AQ20" s="489"/>
      <c r="AR20" s="489"/>
      <c r="AS20" s="489"/>
    </row>
    <row r="21" spans="1:45">
      <c r="A21" s="501"/>
      <c r="B21" s="501"/>
      <c r="C21" s="507"/>
      <c r="D21" s="188"/>
      <c r="E21" s="188"/>
      <c r="F21" s="188"/>
      <c r="G21" s="188"/>
      <c r="H21" s="188"/>
      <c r="I21" s="489"/>
      <c r="J21" s="489"/>
      <c r="K21" s="489"/>
      <c r="L21" s="489"/>
      <c r="M21" s="489"/>
      <c r="N21" s="489"/>
      <c r="O21" s="489"/>
      <c r="P21" s="489"/>
      <c r="Q21" s="489"/>
      <c r="R21" s="489"/>
      <c r="S21" s="489"/>
      <c r="T21" s="489"/>
      <c r="U21" s="489"/>
      <c r="V21" s="489"/>
      <c r="W21" s="489"/>
      <c r="X21" s="489"/>
      <c r="Y21" s="489"/>
      <c r="Z21" s="489"/>
      <c r="AA21" s="489"/>
      <c r="AB21" s="489"/>
      <c r="AC21" s="489"/>
      <c r="AD21" s="489"/>
      <c r="AE21" s="489"/>
      <c r="AF21" s="489"/>
      <c r="AG21" s="489"/>
      <c r="AH21" s="489"/>
      <c r="AI21" s="489"/>
      <c r="AJ21" s="489"/>
      <c r="AK21" s="489"/>
      <c r="AL21" s="489"/>
      <c r="AM21" s="489"/>
      <c r="AN21" s="489"/>
      <c r="AO21" s="489"/>
      <c r="AP21" s="489"/>
      <c r="AQ21" s="489"/>
      <c r="AR21" s="489"/>
      <c r="AS21" s="489"/>
    </row>
    <row r="22" spans="1:45">
      <c r="A22" s="494"/>
      <c r="B22" s="495"/>
      <c r="C22" s="495"/>
      <c r="D22" s="496"/>
      <c r="E22" s="496"/>
      <c r="F22" s="496"/>
      <c r="G22" s="496"/>
      <c r="H22" s="496"/>
      <c r="I22" s="489"/>
      <c r="J22" s="489"/>
      <c r="K22" s="489"/>
      <c r="L22" s="489"/>
      <c r="M22" s="489"/>
      <c r="N22" s="489"/>
      <c r="O22" s="489"/>
      <c r="P22" s="489"/>
      <c r="Q22" s="489"/>
      <c r="R22" s="489"/>
      <c r="S22" s="489"/>
      <c r="T22" s="489"/>
      <c r="U22" s="489"/>
      <c r="V22" s="489"/>
      <c r="W22" s="489"/>
      <c r="X22" s="489"/>
      <c r="Y22" s="489"/>
      <c r="Z22" s="489"/>
      <c r="AA22" s="489"/>
      <c r="AB22" s="489"/>
      <c r="AC22" s="489"/>
      <c r="AD22" s="489"/>
      <c r="AE22" s="489"/>
      <c r="AF22" s="489"/>
      <c r="AG22" s="489"/>
      <c r="AH22" s="489"/>
      <c r="AI22" s="489"/>
      <c r="AJ22" s="489"/>
      <c r="AK22" s="489"/>
      <c r="AL22" s="489"/>
      <c r="AM22" s="489"/>
      <c r="AN22" s="489"/>
      <c r="AO22" s="489"/>
      <c r="AP22" s="489"/>
      <c r="AQ22" s="489"/>
      <c r="AR22" s="489"/>
      <c r="AS22" s="489"/>
    </row>
    <row r="23" spans="1:45">
      <c r="A23" s="497">
        <v>13</v>
      </c>
      <c r="B23" s="498" t="s">
        <v>204</v>
      </c>
      <c r="C23" s="499"/>
      <c r="D23" s="500"/>
      <c r="E23" s="500"/>
      <c r="F23" s="500"/>
      <c r="G23" s="500"/>
      <c r="H23" s="500"/>
      <c r="I23" s="489"/>
      <c r="J23" s="489"/>
      <c r="K23" s="489"/>
      <c r="L23" s="489"/>
      <c r="M23" s="489"/>
      <c r="N23" s="489"/>
      <c r="O23" s="489"/>
      <c r="P23" s="489"/>
      <c r="Q23" s="489"/>
      <c r="R23" s="489"/>
      <c r="S23" s="489"/>
      <c r="T23" s="489"/>
      <c r="U23" s="489"/>
      <c r="V23" s="489"/>
      <c r="W23" s="489"/>
      <c r="X23" s="489"/>
      <c r="Y23" s="489"/>
      <c r="Z23" s="489"/>
      <c r="AA23" s="489"/>
      <c r="AB23" s="489"/>
      <c r="AC23" s="489"/>
      <c r="AD23" s="489"/>
      <c r="AE23" s="489"/>
      <c r="AF23" s="489"/>
      <c r="AG23" s="489"/>
      <c r="AH23" s="489"/>
      <c r="AI23" s="489"/>
      <c r="AJ23" s="489"/>
      <c r="AK23" s="489"/>
      <c r="AL23" s="489"/>
      <c r="AM23" s="489"/>
      <c r="AN23" s="489"/>
      <c r="AO23" s="489"/>
      <c r="AP23" s="487"/>
      <c r="AQ23" s="487"/>
      <c r="AR23" s="487"/>
      <c r="AS23" s="487"/>
    </row>
    <row r="24" spans="1:45" ht="21">
      <c r="A24" s="501"/>
      <c r="B24" s="887"/>
      <c r="C24" s="889" t="s">
        <v>590</v>
      </c>
      <c r="D24" s="186" t="s">
        <v>693</v>
      </c>
      <c r="E24" s="186" t="s">
        <v>222</v>
      </c>
      <c r="F24" s="186" t="s">
        <v>411</v>
      </c>
      <c r="G24" s="186" t="s">
        <v>197</v>
      </c>
      <c r="H24" s="186" t="s">
        <v>484</v>
      </c>
      <c r="I24" s="489"/>
      <c r="J24" s="489"/>
      <c r="K24" s="489"/>
      <c r="L24" s="489"/>
      <c r="M24" s="489"/>
      <c r="N24" s="489"/>
      <c r="O24" s="489"/>
      <c r="P24" s="489"/>
      <c r="Q24" s="489"/>
      <c r="R24" s="489"/>
      <c r="S24" s="489"/>
      <c r="T24" s="489"/>
      <c r="U24" s="489"/>
      <c r="V24" s="489"/>
      <c r="W24" s="489"/>
      <c r="X24" s="489"/>
      <c r="Y24" s="489"/>
      <c r="Z24" s="489"/>
      <c r="AA24" s="489"/>
      <c r="AB24" s="489"/>
      <c r="AC24" s="489"/>
      <c r="AD24" s="489"/>
      <c r="AE24" s="489"/>
      <c r="AF24" s="489"/>
      <c r="AG24" s="489"/>
      <c r="AH24" s="489"/>
      <c r="AI24" s="489"/>
      <c r="AJ24" s="489"/>
      <c r="AK24" s="489"/>
      <c r="AL24" s="489"/>
      <c r="AM24" s="489"/>
      <c r="AN24" s="489"/>
      <c r="AO24" s="489"/>
      <c r="AP24" s="487"/>
      <c r="AQ24" s="487"/>
      <c r="AR24" s="487"/>
      <c r="AS24" s="487"/>
    </row>
    <row r="25" spans="1:45">
      <c r="A25" s="501"/>
      <c r="B25" s="888"/>
      <c r="C25" s="890"/>
      <c r="D25" s="187" t="s">
        <v>535</v>
      </c>
      <c r="E25" s="187" t="s">
        <v>535</v>
      </c>
      <c r="F25" s="187" t="s">
        <v>535</v>
      </c>
      <c r="G25" s="187" t="s">
        <v>535</v>
      </c>
      <c r="H25" s="187" t="s">
        <v>535</v>
      </c>
      <c r="I25" s="489"/>
      <c r="J25" s="489"/>
      <c r="K25" s="489"/>
      <c r="L25" s="489"/>
      <c r="M25" s="489"/>
      <c r="N25" s="489"/>
      <c r="O25" s="489"/>
      <c r="P25" s="489"/>
      <c r="Q25" s="489"/>
      <c r="R25" s="489"/>
      <c r="S25" s="489"/>
      <c r="T25" s="489"/>
      <c r="U25" s="489"/>
      <c r="V25" s="489"/>
      <c r="W25" s="489"/>
      <c r="X25" s="489"/>
      <c r="Y25" s="489"/>
      <c r="Z25" s="489"/>
      <c r="AA25" s="489"/>
      <c r="AB25" s="489"/>
      <c r="AC25" s="489"/>
      <c r="AD25" s="489"/>
      <c r="AE25" s="489"/>
      <c r="AF25" s="489"/>
      <c r="AG25" s="489"/>
      <c r="AH25" s="489"/>
      <c r="AI25" s="489"/>
      <c r="AJ25" s="489"/>
      <c r="AK25" s="489"/>
      <c r="AL25" s="489"/>
      <c r="AM25" s="489"/>
      <c r="AN25" s="489"/>
      <c r="AO25" s="489"/>
      <c r="AP25" s="487"/>
      <c r="AQ25" s="487"/>
      <c r="AR25" s="487"/>
      <c r="AS25" s="487"/>
    </row>
    <row r="26" spans="1:45">
      <c r="A26" s="501"/>
      <c r="B26" s="505" t="s">
        <v>203</v>
      </c>
      <c r="C26" s="506">
        <v>1</v>
      </c>
      <c r="D26" s="184">
        <v>57.33</v>
      </c>
      <c r="E26" s="184">
        <v>59.21</v>
      </c>
      <c r="F26" s="184">
        <v>56.6</v>
      </c>
      <c r="G26" s="184">
        <v>51.83</v>
      </c>
      <c r="H26" s="184"/>
      <c r="I26" s="489"/>
      <c r="J26" s="489"/>
      <c r="K26" s="489"/>
      <c r="L26" s="489"/>
      <c r="M26" s="489"/>
      <c r="N26" s="489"/>
      <c r="O26" s="489"/>
      <c r="P26" s="489"/>
      <c r="Q26" s="489"/>
      <c r="R26" s="489"/>
      <c r="S26" s="489"/>
      <c r="T26" s="489"/>
      <c r="U26" s="489"/>
      <c r="V26" s="489"/>
      <c r="W26" s="489"/>
      <c r="X26" s="489"/>
      <c r="Y26" s="489"/>
      <c r="Z26" s="489"/>
      <c r="AA26" s="489"/>
      <c r="AB26" s="489"/>
      <c r="AC26" s="489"/>
      <c r="AD26" s="489"/>
      <c r="AE26" s="489"/>
      <c r="AF26" s="489"/>
      <c r="AG26" s="489"/>
      <c r="AH26" s="489"/>
      <c r="AI26" s="489"/>
      <c r="AJ26" s="489"/>
      <c r="AK26" s="489"/>
      <c r="AL26" s="489"/>
      <c r="AM26" s="489"/>
      <c r="AN26" s="489"/>
      <c r="AO26" s="489"/>
      <c r="AP26" s="487"/>
      <c r="AQ26" s="487"/>
      <c r="AR26" s="487"/>
      <c r="AS26" s="487"/>
    </row>
    <row r="27" spans="1:45">
      <c r="A27" s="501"/>
      <c r="B27" s="501"/>
      <c r="C27" s="507"/>
      <c r="D27" s="188"/>
      <c r="E27" s="188"/>
      <c r="F27" s="188"/>
      <c r="G27" s="188"/>
      <c r="H27" s="188"/>
      <c r="I27" s="489"/>
      <c r="J27" s="489"/>
      <c r="K27" s="489"/>
      <c r="L27" s="489"/>
      <c r="M27" s="489"/>
      <c r="N27" s="489"/>
      <c r="O27" s="489"/>
      <c r="P27" s="489"/>
      <c r="Q27" s="489"/>
      <c r="R27" s="489"/>
      <c r="S27" s="489"/>
      <c r="T27" s="489"/>
      <c r="U27" s="489"/>
      <c r="V27" s="489"/>
      <c r="W27" s="489"/>
      <c r="X27" s="489"/>
      <c r="Y27" s="489"/>
      <c r="Z27" s="489"/>
      <c r="AA27" s="489"/>
      <c r="AB27" s="489"/>
      <c r="AC27" s="489"/>
      <c r="AD27" s="489"/>
      <c r="AE27" s="489"/>
      <c r="AF27" s="489"/>
      <c r="AG27" s="489"/>
      <c r="AH27" s="489"/>
      <c r="AI27" s="489"/>
      <c r="AJ27" s="489"/>
      <c r="AK27" s="489"/>
      <c r="AL27" s="489"/>
      <c r="AM27" s="489"/>
      <c r="AN27" s="489"/>
      <c r="AO27" s="489"/>
      <c r="AP27" s="487"/>
      <c r="AQ27" s="487"/>
      <c r="AR27" s="487"/>
      <c r="AS27" s="487"/>
    </row>
    <row r="28" spans="1:45">
      <c r="A28" s="494"/>
      <c r="B28" s="495"/>
      <c r="C28" s="495"/>
      <c r="D28" s="496"/>
      <c r="E28" s="496"/>
      <c r="F28" s="496"/>
      <c r="G28" s="496"/>
      <c r="H28" s="496"/>
      <c r="I28" s="489"/>
      <c r="J28" s="489"/>
      <c r="K28" s="489"/>
      <c r="L28" s="489"/>
      <c r="M28" s="489"/>
      <c r="N28" s="489"/>
      <c r="O28" s="489"/>
      <c r="P28" s="489"/>
      <c r="Q28" s="489"/>
      <c r="R28" s="489"/>
      <c r="S28" s="489"/>
      <c r="T28" s="489"/>
      <c r="U28" s="489"/>
      <c r="V28" s="489"/>
      <c r="W28" s="489"/>
      <c r="X28" s="489"/>
      <c r="Y28" s="489"/>
      <c r="Z28" s="489"/>
      <c r="AA28" s="489"/>
      <c r="AB28" s="489"/>
      <c r="AC28" s="489"/>
      <c r="AD28" s="489"/>
      <c r="AE28" s="489"/>
      <c r="AF28" s="489"/>
      <c r="AG28" s="489"/>
      <c r="AH28" s="489"/>
      <c r="AI28" s="489"/>
      <c r="AJ28" s="489"/>
      <c r="AK28" s="489"/>
      <c r="AL28" s="489"/>
      <c r="AM28" s="489"/>
      <c r="AN28" s="489"/>
      <c r="AO28" s="489"/>
      <c r="AP28" s="487"/>
      <c r="AQ28" s="487"/>
      <c r="AR28" s="487"/>
      <c r="AS28" s="487"/>
    </row>
    <row r="29" spans="1:45">
      <c r="A29" s="497">
        <v>14</v>
      </c>
      <c r="B29" s="498" t="s">
        <v>205</v>
      </c>
      <c r="C29" s="499"/>
      <c r="D29" s="500"/>
      <c r="E29" s="500"/>
      <c r="F29" s="500"/>
      <c r="G29" s="500"/>
      <c r="H29" s="500"/>
      <c r="I29" s="489"/>
      <c r="J29" s="489"/>
      <c r="K29" s="489"/>
      <c r="L29" s="489"/>
      <c r="M29" s="489"/>
      <c r="N29" s="489"/>
      <c r="O29" s="489"/>
      <c r="P29" s="489"/>
      <c r="Q29" s="489"/>
      <c r="R29" s="489"/>
      <c r="S29" s="489"/>
      <c r="T29" s="489"/>
      <c r="U29" s="489"/>
      <c r="V29" s="489"/>
      <c r="W29" s="489"/>
      <c r="X29" s="489"/>
      <c r="Y29" s="489"/>
      <c r="Z29" s="489"/>
      <c r="AA29" s="489"/>
      <c r="AB29" s="489"/>
      <c r="AC29" s="489"/>
      <c r="AD29" s="489"/>
      <c r="AE29" s="489"/>
      <c r="AF29" s="489"/>
      <c r="AG29" s="489"/>
      <c r="AH29" s="489"/>
      <c r="AI29" s="489"/>
      <c r="AJ29" s="489"/>
      <c r="AK29" s="489"/>
      <c r="AL29" s="489"/>
      <c r="AM29" s="489"/>
      <c r="AN29" s="489"/>
      <c r="AO29" s="489"/>
      <c r="AP29" s="487"/>
      <c r="AQ29" s="487"/>
      <c r="AR29" s="487"/>
      <c r="AS29" s="487"/>
    </row>
    <row r="30" spans="1:45" ht="21">
      <c r="A30" s="501"/>
      <c r="B30" s="887"/>
      <c r="C30" s="889" t="s">
        <v>590</v>
      </c>
      <c r="D30" s="186" t="s">
        <v>693</v>
      </c>
      <c r="E30" s="186" t="s">
        <v>222</v>
      </c>
      <c r="F30" s="186" t="s">
        <v>411</v>
      </c>
      <c r="G30" s="186" t="s">
        <v>197</v>
      </c>
      <c r="H30" s="186" t="s">
        <v>484</v>
      </c>
      <c r="I30" s="489"/>
      <c r="J30" s="489"/>
      <c r="K30" s="489"/>
      <c r="L30" s="489"/>
      <c r="M30" s="489"/>
      <c r="N30" s="489"/>
      <c r="O30" s="489"/>
      <c r="P30" s="489"/>
      <c r="Q30" s="489"/>
      <c r="R30" s="489"/>
      <c r="S30" s="489"/>
      <c r="T30" s="489"/>
      <c r="U30" s="489"/>
      <c r="V30" s="489"/>
      <c r="W30" s="489"/>
      <c r="X30" s="489"/>
      <c r="Y30" s="489"/>
      <c r="Z30" s="489"/>
      <c r="AA30" s="489"/>
      <c r="AB30" s="489"/>
      <c r="AC30" s="489"/>
      <c r="AD30" s="489"/>
      <c r="AE30" s="489"/>
      <c r="AF30" s="489"/>
      <c r="AG30" s="489"/>
      <c r="AH30" s="489"/>
      <c r="AI30" s="489"/>
      <c r="AJ30" s="489"/>
      <c r="AK30" s="489"/>
      <c r="AL30" s="489"/>
      <c r="AM30" s="489"/>
      <c r="AN30" s="489"/>
      <c r="AO30" s="489"/>
      <c r="AP30" s="487"/>
      <c r="AQ30" s="487"/>
      <c r="AR30" s="487"/>
      <c r="AS30" s="487"/>
    </row>
    <row r="31" spans="1:45">
      <c r="A31" s="501"/>
      <c r="B31" s="888"/>
      <c r="C31" s="890"/>
      <c r="D31" s="187" t="s">
        <v>535</v>
      </c>
      <c r="E31" s="187" t="s">
        <v>535</v>
      </c>
      <c r="F31" s="187" t="s">
        <v>535</v>
      </c>
      <c r="G31" s="187" t="s">
        <v>535</v>
      </c>
      <c r="H31" s="187" t="s">
        <v>535</v>
      </c>
      <c r="I31" s="489"/>
      <c r="J31" s="489"/>
      <c r="K31" s="489"/>
      <c r="L31" s="489"/>
      <c r="M31" s="489"/>
      <c r="N31" s="489"/>
      <c r="O31" s="489"/>
      <c r="P31" s="489"/>
      <c r="Q31" s="489"/>
      <c r="R31" s="489"/>
      <c r="S31" s="489"/>
      <c r="T31" s="489"/>
      <c r="U31" s="489"/>
      <c r="V31" s="489"/>
      <c r="W31" s="489"/>
      <c r="X31" s="489"/>
      <c r="Y31" s="489"/>
      <c r="Z31" s="489"/>
      <c r="AA31" s="489"/>
      <c r="AB31" s="489"/>
      <c r="AC31" s="489"/>
      <c r="AD31" s="489"/>
      <c r="AE31" s="489"/>
      <c r="AF31" s="489"/>
      <c r="AG31" s="489"/>
      <c r="AH31" s="489"/>
      <c r="AI31" s="489"/>
      <c r="AJ31" s="489"/>
      <c r="AK31" s="489"/>
      <c r="AL31" s="489"/>
      <c r="AM31" s="489"/>
      <c r="AN31" s="489"/>
      <c r="AO31" s="489"/>
      <c r="AP31" s="487"/>
      <c r="AQ31" s="487"/>
      <c r="AR31" s="487"/>
      <c r="AS31" s="487"/>
    </row>
    <row r="32" spans="1:45">
      <c r="A32" s="501"/>
      <c r="B32" s="505" t="s">
        <v>203</v>
      </c>
      <c r="C32" s="506">
        <v>1</v>
      </c>
      <c r="D32" s="184">
        <v>7.02</v>
      </c>
      <c r="E32" s="184">
        <v>7.7</v>
      </c>
      <c r="F32" s="184">
        <v>7.17</v>
      </c>
      <c r="G32" s="184">
        <v>4.72</v>
      </c>
      <c r="H32" s="184"/>
      <c r="I32" s="489"/>
      <c r="J32" s="489"/>
      <c r="K32" s="489"/>
      <c r="L32" s="489"/>
      <c r="M32" s="489"/>
      <c r="N32" s="489"/>
      <c r="O32" s="489"/>
      <c r="P32" s="489"/>
      <c r="Q32" s="489"/>
      <c r="R32" s="489"/>
      <c r="S32" s="489"/>
      <c r="T32" s="489"/>
      <c r="U32" s="489"/>
      <c r="V32" s="489"/>
      <c r="W32" s="489"/>
      <c r="X32" s="489"/>
      <c r="Y32" s="489"/>
      <c r="Z32" s="489"/>
      <c r="AA32" s="489"/>
      <c r="AB32" s="489"/>
      <c r="AC32" s="489"/>
      <c r="AD32" s="489"/>
      <c r="AE32" s="489"/>
      <c r="AF32" s="489"/>
      <c r="AG32" s="489"/>
      <c r="AH32" s="489"/>
      <c r="AI32" s="489"/>
      <c r="AJ32" s="489"/>
      <c r="AK32" s="489"/>
      <c r="AL32" s="489"/>
      <c r="AM32" s="489"/>
      <c r="AN32" s="489"/>
      <c r="AO32" s="489"/>
      <c r="AP32" s="487"/>
      <c r="AQ32" s="487"/>
      <c r="AR32" s="487"/>
      <c r="AS32" s="487"/>
    </row>
    <row r="33" spans="1:45">
      <c r="A33" s="501"/>
      <c r="B33" s="501"/>
      <c r="C33" s="507"/>
      <c r="D33" s="188"/>
      <c r="E33" s="188"/>
      <c r="F33" s="188"/>
      <c r="G33" s="188"/>
      <c r="H33" s="188"/>
      <c r="I33" s="487"/>
      <c r="J33" s="487"/>
      <c r="K33" s="487"/>
      <c r="L33" s="487"/>
      <c r="M33" s="487"/>
      <c r="N33" s="487"/>
      <c r="O33" s="487"/>
      <c r="P33" s="487"/>
      <c r="Q33" s="487"/>
      <c r="R33" s="487"/>
      <c r="S33" s="487"/>
      <c r="T33" s="487"/>
      <c r="U33" s="487"/>
      <c r="V33" s="487"/>
      <c r="W33" s="487"/>
      <c r="X33" s="487"/>
      <c r="Y33" s="487"/>
      <c r="Z33" s="487"/>
      <c r="AA33" s="487"/>
      <c r="AB33" s="487"/>
      <c r="AC33" s="487"/>
      <c r="AD33" s="487"/>
      <c r="AE33" s="487"/>
      <c r="AF33" s="487"/>
      <c r="AG33" s="487"/>
      <c r="AH33" s="487"/>
      <c r="AI33" s="487"/>
      <c r="AJ33" s="487"/>
      <c r="AK33" s="487"/>
      <c r="AL33" s="487"/>
      <c r="AM33" s="487"/>
      <c r="AN33" s="487"/>
      <c r="AO33" s="487"/>
      <c r="AP33" s="487"/>
      <c r="AQ33" s="487"/>
      <c r="AR33" s="487"/>
      <c r="AS33" s="487"/>
    </row>
    <row r="34" spans="1:45">
      <c r="A34" s="494"/>
      <c r="B34" s="495"/>
      <c r="C34" s="495"/>
      <c r="D34" s="496"/>
      <c r="E34" s="496"/>
      <c r="F34" s="496"/>
      <c r="G34" s="496"/>
      <c r="H34" s="496"/>
      <c r="I34" s="487"/>
      <c r="J34" s="487"/>
      <c r="K34" s="487"/>
      <c r="L34" s="487"/>
      <c r="M34" s="487"/>
      <c r="N34" s="487"/>
      <c r="O34" s="487"/>
      <c r="P34" s="487"/>
      <c r="Q34" s="487"/>
      <c r="R34" s="487"/>
      <c r="S34" s="487"/>
      <c r="T34" s="487"/>
      <c r="U34" s="487"/>
      <c r="V34" s="487"/>
      <c r="W34" s="487"/>
      <c r="X34" s="487"/>
      <c r="Y34" s="487"/>
      <c r="Z34" s="487"/>
      <c r="AA34" s="487"/>
      <c r="AB34" s="487"/>
      <c r="AC34" s="487"/>
      <c r="AD34" s="487"/>
      <c r="AE34" s="487"/>
      <c r="AF34" s="487"/>
      <c r="AG34" s="487"/>
      <c r="AH34" s="487"/>
      <c r="AI34" s="487"/>
      <c r="AJ34" s="487"/>
      <c r="AK34" s="487"/>
      <c r="AL34" s="487"/>
      <c r="AM34" s="487"/>
      <c r="AN34" s="487"/>
      <c r="AO34" s="487"/>
      <c r="AP34" s="487"/>
      <c r="AQ34" s="487"/>
      <c r="AR34" s="487"/>
      <c r="AS34" s="487"/>
    </row>
    <row r="35" spans="1:45">
      <c r="A35" s="497">
        <v>15</v>
      </c>
      <c r="B35" s="498" t="s">
        <v>206</v>
      </c>
      <c r="C35" s="499"/>
      <c r="D35" s="500"/>
      <c r="E35" s="500"/>
      <c r="F35" s="500"/>
      <c r="G35" s="500"/>
      <c r="H35" s="500"/>
      <c r="I35" s="487"/>
      <c r="J35" s="487"/>
      <c r="K35" s="487"/>
      <c r="L35" s="487"/>
      <c r="M35" s="487"/>
      <c r="N35" s="487"/>
      <c r="O35" s="487"/>
      <c r="P35" s="487"/>
      <c r="Q35" s="487"/>
      <c r="R35" s="487"/>
      <c r="S35" s="487"/>
      <c r="T35" s="487"/>
      <c r="U35" s="487"/>
      <c r="V35" s="487"/>
      <c r="W35" s="487"/>
      <c r="X35" s="487"/>
      <c r="Y35" s="487"/>
      <c r="Z35" s="487"/>
      <c r="AA35" s="487"/>
      <c r="AB35" s="487"/>
      <c r="AC35" s="487"/>
      <c r="AD35" s="487"/>
      <c r="AE35" s="487"/>
      <c r="AF35" s="487"/>
      <c r="AG35" s="487"/>
      <c r="AH35" s="487"/>
      <c r="AI35" s="487"/>
      <c r="AJ35" s="487"/>
      <c r="AK35" s="487"/>
      <c r="AL35" s="487"/>
      <c r="AM35" s="487"/>
      <c r="AN35" s="487"/>
      <c r="AO35" s="487"/>
      <c r="AP35" s="487"/>
      <c r="AQ35" s="487"/>
      <c r="AR35" s="487"/>
      <c r="AS35" s="487"/>
    </row>
    <row r="36" spans="1:45" ht="21">
      <c r="A36" s="501"/>
      <c r="B36" s="887"/>
      <c r="C36" s="889" t="s">
        <v>590</v>
      </c>
      <c r="D36" s="186" t="s">
        <v>693</v>
      </c>
      <c r="E36" s="186" t="s">
        <v>222</v>
      </c>
      <c r="F36" s="186" t="s">
        <v>411</v>
      </c>
      <c r="G36" s="186" t="s">
        <v>197</v>
      </c>
      <c r="H36" s="186" t="s">
        <v>484</v>
      </c>
      <c r="I36" s="487"/>
      <c r="J36" s="487"/>
      <c r="K36" s="487"/>
      <c r="L36" s="487"/>
      <c r="M36" s="487"/>
      <c r="N36" s="487"/>
      <c r="O36" s="487"/>
      <c r="P36" s="487"/>
      <c r="Q36" s="487"/>
      <c r="R36" s="487"/>
      <c r="S36" s="487"/>
      <c r="T36" s="487"/>
      <c r="U36" s="487"/>
      <c r="V36" s="487"/>
      <c r="W36" s="487"/>
      <c r="X36" s="487"/>
      <c r="Y36" s="487"/>
      <c r="Z36" s="487"/>
      <c r="AA36" s="487"/>
      <c r="AB36" s="487"/>
      <c r="AC36" s="487"/>
      <c r="AD36" s="487"/>
      <c r="AE36" s="487"/>
      <c r="AF36" s="487"/>
      <c r="AG36" s="487"/>
      <c r="AH36" s="487"/>
      <c r="AI36" s="487"/>
      <c r="AJ36" s="487"/>
      <c r="AK36" s="487"/>
      <c r="AL36" s="487"/>
      <c r="AM36" s="487"/>
      <c r="AN36" s="487"/>
      <c r="AO36" s="487"/>
      <c r="AP36" s="487"/>
      <c r="AQ36" s="487"/>
      <c r="AR36" s="487"/>
      <c r="AS36" s="487"/>
    </row>
    <row r="37" spans="1:45">
      <c r="A37" s="501"/>
      <c r="B37" s="888"/>
      <c r="C37" s="890"/>
      <c r="D37" s="187" t="s">
        <v>535</v>
      </c>
      <c r="E37" s="187" t="s">
        <v>535</v>
      </c>
      <c r="F37" s="187" t="s">
        <v>535</v>
      </c>
      <c r="G37" s="187" t="s">
        <v>535</v>
      </c>
      <c r="H37" s="187" t="s">
        <v>535</v>
      </c>
      <c r="I37" s="487"/>
      <c r="J37" s="487"/>
      <c r="K37" s="487"/>
      <c r="L37" s="487"/>
      <c r="M37" s="487"/>
      <c r="N37" s="487"/>
      <c r="O37" s="487"/>
      <c r="P37" s="487"/>
      <c r="Q37" s="487"/>
      <c r="R37" s="487"/>
      <c r="S37" s="487"/>
      <c r="T37" s="487"/>
      <c r="U37" s="487"/>
      <c r="V37" s="487"/>
      <c r="W37" s="487"/>
      <c r="X37" s="487"/>
      <c r="Y37" s="487"/>
      <c r="Z37" s="487"/>
      <c r="AA37" s="487"/>
      <c r="AB37" s="487"/>
      <c r="AC37" s="487"/>
      <c r="AD37" s="487"/>
      <c r="AE37" s="487"/>
      <c r="AF37" s="487"/>
      <c r="AG37" s="487"/>
      <c r="AH37" s="487"/>
      <c r="AI37" s="487"/>
      <c r="AJ37" s="487"/>
      <c r="AK37" s="487"/>
      <c r="AL37" s="487"/>
      <c r="AM37" s="487"/>
      <c r="AN37" s="487"/>
      <c r="AO37" s="487"/>
      <c r="AP37" s="487"/>
      <c r="AQ37" s="487"/>
      <c r="AR37" s="487"/>
      <c r="AS37" s="487"/>
    </row>
    <row r="38" spans="1:45">
      <c r="A38" s="501"/>
      <c r="B38" s="505" t="s">
        <v>203</v>
      </c>
      <c r="C38" s="506">
        <v>1</v>
      </c>
      <c r="D38" s="184">
        <v>4.0999999999999996</v>
      </c>
      <c r="E38" s="184">
        <v>3.91</v>
      </c>
      <c r="F38" s="184">
        <v>4.24</v>
      </c>
      <c r="G38" s="184">
        <v>4.37</v>
      </c>
      <c r="H38" s="184"/>
      <c r="I38" s="487"/>
      <c r="J38" s="487"/>
      <c r="K38" s="487"/>
      <c r="L38" s="487"/>
      <c r="M38" s="487"/>
      <c r="N38" s="487"/>
      <c r="O38" s="487"/>
      <c r="P38" s="487"/>
      <c r="Q38" s="487"/>
      <c r="R38" s="487"/>
      <c r="S38" s="487"/>
      <c r="T38" s="487"/>
      <c r="U38" s="487"/>
      <c r="V38" s="487"/>
      <c r="W38" s="487"/>
      <c r="X38" s="487"/>
      <c r="Y38" s="487"/>
      <c r="Z38" s="487"/>
      <c r="AA38" s="487"/>
      <c r="AB38" s="487"/>
      <c r="AC38" s="487"/>
      <c r="AD38" s="487"/>
      <c r="AE38" s="487"/>
      <c r="AF38" s="487"/>
      <c r="AG38" s="487"/>
      <c r="AH38" s="487"/>
      <c r="AI38" s="487"/>
      <c r="AJ38" s="487"/>
      <c r="AK38" s="487"/>
      <c r="AL38" s="487"/>
      <c r="AM38" s="487"/>
      <c r="AN38" s="487"/>
      <c r="AO38" s="487"/>
      <c r="AP38" s="487"/>
      <c r="AQ38" s="487"/>
      <c r="AR38" s="487"/>
      <c r="AS38" s="487"/>
    </row>
    <row r="39" spans="1:45">
      <c r="A39" s="501"/>
      <c r="B39" s="501"/>
      <c r="C39" s="507"/>
      <c r="D39" s="188"/>
      <c r="E39" s="188"/>
      <c r="F39" s="188"/>
      <c r="G39" s="188"/>
      <c r="H39" s="188"/>
      <c r="I39" s="487"/>
      <c r="J39" s="487"/>
      <c r="K39" s="487"/>
      <c r="L39" s="487"/>
      <c r="M39" s="487"/>
      <c r="N39" s="487"/>
      <c r="O39" s="487"/>
      <c r="P39" s="487"/>
      <c r="Q39" s="487"/>
      <c r="R39" s="487"/>
      <c r="S39" s="487"/>
      <c r="T39" s="487"/>
      <c r="U39" s="487"/>
      <c r="V39" s="487"/>
      <c r="W39" s="487"/>
      <c r="X39" s="487"/>
      <c r="Y39" s="487"/>
      <c r="Z39" s="487"/>
      <c r="AA39" s="487"/>
      <c r="AB39" s="487"/>
      <c r="AC39" s="487"/>
      <c r="AD39" s="487"/>
      <c r="AE39" s="487"/>
      <c r="AF39" s="487"/>
      <c r="AG39" s="487"/>
      <c r="AH39" s="487"/>
      <c r="AI39" s="487"/>
      <c r="AJ39" s="487"/>
      <c r="AK39" s="487"/>
      <c r="AL39" s="487"/>
      <c r="AM39" s="487"/>
      <c r="AN39" s="487"/>
      <c r="AO39" s="487"/>
      <c r="AP39" s="487"/>
      <c r="AQ39" s="487"/>
      <c r="AR39" s="487"/>
      <c r="AS39" s="487"/>
    </row>
    <row r="40" spans="1:45">
      <c r="A40" s="494"/>
      <c r="B40" s="495"/>
      <c r="C40" s="495"/>
      <c r="D40" s="496"/>
      <c r="E40" s="496"/>
      <c r="F40" s="496"/>
      <c r="G40" s="496"/>
      <c r="H40" s="496"/>
      <c r="I40" s="487"/>
      <c r="J40" s="487"/>
      <c r="K40" s="487"/>
      <c r="L40" s="487"/>
      <c r="M40" s="487"/>
      <c r="N40" s="487"/>
      <c r="O40" s="487"/>
      <c r="P40" s="487"/>
      <c r="Q40" s="487"/>
      <c r="R40" s="487"/>
      <c r="S40" s="487"/>
      <c r="T40" s="487"/>
      <c r="U40" s="487"/>
      <c r="V40" s="487"/>
      <c r="W40" s="487"/>
      <c r="X40" s="487"/>
      <c r="Y40" s="487"/>
      <c r="Z40" s="487"/>
      <c r="AA40" s="487"/>
      <c r="AB40" s="487"/>
      <c r="AC40" s="487"/>
      <c r="AD40" s="487"/>
      <c r="AE40" s="487"/>
      <c r="AF40" s="487"/>
      <c r="AG40" s="487"/>
      <c r="AH40" s="487"/>
      <c r="AI40" s="487"/>
      <c r="AJ40" s="487"/>
      <c r="AK40" s="487"/>
      <c r="AL40" s="487"/>
      <c r="AM40" s="487"/>
      <c r="AN40" s="487"/>
      <c r="AO40" s="487"/>
      <c r="AP40" s="487"/>
      <c r="AQ40" s="487"/>
      <c r="AR40" s="487"/>
      <c r="AS40" s="487"/>
    </row>
    <row r="41" spans="1:45">
      <c r="A41" s="497">
        <v>16</v>
      </c>
      <c r="B41" s="498" t="s">
        <v>207</v>
      </c>
      <c r="C41" s="499"/>
      <c r="D41" s="500"/>
      <c r="E41" s="500"/>
      <c r="F41" s="500"/>
      <c r="G41" s="500"/>
      <c r="H41" s="500"/>
      <c r="I41" s="487"/>
      <c r="J41" s="487"/>
      <c r="K41" s="487"/>
      <c r="L41" s="487"/>
      <c r="M41" s="487"/>
      <c r="N41" s="487"/>
      <c r="O41" s="487"/>
      <c r="P41" s="487"/>
      <c r="Q41" s="487"/>
      <c r="R41" s="487"/>
      <c r="S41" s="487"/>
      <c r="T41" s="487"/>
      <c r="U41" s="487"/>
      <c r="V41" s="487"/>
      <c r="W41" s="487"/>
      <c r="X41" s="487"/>
      <c r="Y41" s="487"/>
      <c r="Z41" s="487"/>
      <c r="AA41" s="487"/>
      <c r="AB41" s="487"/>
      <c r="AC41" s="487"/>
      <c r="AD41" s="487"/>
      <c r="AE41" s="487"/>
      <c r="AF41" s="487"/>
      <c r="AG41" s="487"/>
      <c r="AH41" s="487"/>
      <c r="AI41" s="487"/>
      <c r="AJ41" s="487"/>
      <c r="AK41" s="487"/>
      <c r="AL41" s="487"/>
      <c r="AM41" s="487"/>
      <c r="AN41" s="487"/>
      <c r="AO41" s="487"/>
      <c r="AP41" s="487"/>
      <c r="AQ41" s="487"/>
      <c r="AR41" s="487"/>
      <c r="AS41" s="487"/>
    </row>
    <row r="42" spans="1:45" ht="21">
      <c r="A42" s="501"/>
      <c r="B42" s="887"/>
      <c r="C42" s="889" t="s">
        <v>590</v>
      </c>
      <c r="D42" s="186" t="s">
        <v>693</v>
      </c>
      <c r="E42" s="186" t="s">
        <v>222</v>
      </c>
      <c r="F42" s="186" t="s">
        <v>411</v>
      </c>
      <c r="G42" s="186" t="s">
        <v>197</v>
      </c>
      <c r="H42" s="186" t="s">
        <v>484</v>
      </c>
      <c r="I42" s="487"/>
      <c r="J42" s="487"/>
      <c r="K42" s="487"/>
      <c r="L42" s="487"/>
      <c r="M42" s="487"/>
      <c r="N42" s="487"/>
      <c r="O42" s="487"/>
      <c r="P42" s="487"/>
      <c r="Q42" s="487"/>
      <c r="R42" s="487"/>
      <c r="S42" s="487"/>
      <c r="T42" s="487"/>
      <c r="U42" s="487"/>
      <c r="V42" s="487"/>
      <c r="W42" s="487"/>
      <c r="X42" s="487"/>
      <c r="Y42" s="487"/>
      <c r="Z42" s="487"/>
      <c r="AA42" s="487"/>
      <c r="AB42" s="487"/>
      <c r="AC42" s="487"/>
      <c r="AD42" s="487"/>
      <c r="AE42" s="487"/>
      <c r="AF42" s="487"/>
      <c r="AG42" s="487"/>
      <c r="AH42" s="487"/>
      <c r="AI42" s="487"/>
      <c r="AJ42" s="487"/>
      <c r="AK42" s="487"/>
      <c r="AL42" s="487"/>
      <c r="AM42" s="487"/>
      <c r="AN42" s="487"/>
      <c r="AO42" s="487"/>
      <c r="AP42" s="487"/>
      <c r="AQ42" s="487"/>
      <c r="AR42" s="487"/>
      <c r="AS42" s="487"/>
    </row>
    <row r="43" spans="1:45">
      <c r="A43" s="501"/>
      <c r="B43" s="888"/>
      <c r="C43" s="890"/>
      <c r="D43" s="187" t="s">
        <v>535</v>
      </c>
      <c r="E43" s="187" t="s">
        <v>535</v>
      </c>
      <c r="F43" s="187" t="s">
        <v>535</v>
      </c>
      <c r="G43" s="187" t="s">
        <v>535</v>
      </c>
      <c r="H43" s="187" t="s">
        <v>535</v>
      </c>
      <c r="I43" s="487"/>
      <c r="J43" s="487"/>
      <c r="K43" s="487"/>
      <c r="L43" s="487"/>
      <c r="M43" s="487"/>
      <c r="N43" s="487"/>
      <c r="O43" s="487"/>
      <c r="P43" s="487"/>
      <c r="Q43" s="487"/>
      <c r="R43" s="487"/>
      <c r="S43" s="487"/>
      <c r="T43" s="487"/>
      <c r="U43" s="487"/>
      <c r="V43" s="487"/>
      <c r="W43" s="487"/>
      <c r="X43" s="487"/>
      <c r="Y43" s="487"/>
      <c r="Z43" s="487"/>
      <c r="AA43" s="487"/>
      <c r="AB43" s="487"/>
      <c r="AC43" s="487"/>
      <c r="AD43" s="487"/>
      <c r="AE43" s="487"/>
      <c r="AF43" s="487"/>
      <c r="AG43" s="487"/>
      <c r="AH43" s="487"/>
      <c r="AI43" s="487"/>
      <c r="AJ43" s="487"/>
      <c r="AK43" s="487"/>
      <c r="AL43" s="487"/>
      <c r="AM43" s="487"/>
      <c r="AN43" s="487"/>
      <c r="AO43" s="487"/>
      <c r="AP43" s="487"/>
      <c r="AQ43" s="487"/>
      <c r="AR43" s="487"/>
      <c r="AS43" s="487"/>
    </row>
    <row r="44" spans="1:45">
      <c r="A44" s="501"/>
      <c r="B44" s="505" t="s">
        <v>203</v>
      </c>
      <c r="C44" s="506">
        <v>1</v>
      </c>
      <c r="D44" s="184">
        <v>36.15</v>
      </c>
      <c r="E44" s="184">
        <v>33.69</v>
      </c>
      <c r="F44" s="184">
        <v>36.94</v>
      </c>
      <c r="G44" s="184">
        <v>41.93</v>
      </c>
      <c r="H44" s="184"/>
      <c r="I44" s="487"/>
      <c r="J44" s="487"/>
      <c r="K44" s="487"/>
      <c r="L44" s="487"/>
      <c r="M44" s="487"/>
      <c r="N44" s="487"/>
      <c r="O44" s="487"/>
      <c r="P44" s="487"/>
      <c r="Q44" s="487"/>
      <c r="R44" s="487"/>
      <c r="S44" s="487"/>
      <c r="T44" s="487"/>
      <c r="U44" s="487"/>
      <c r="V44" s="487"/>
      <c r="W44" s="487"/>
      <c r="X44" s="487"/>
      <c r="Y44" s="487"/>
      <c r="Z44" s="487"/>
      <c r="AA44" s="487"/>
      <c r="AB44" s="487"/>
      <c r="AC44" s="487"/>
      <c r="AD44" s="487"/>
      <c r="AE44" s="487"/>
      <c r="AF44" s="487"/>
      <c r="AG44" s="487"/>
      <c r="AH44" s="487"/>
      <c r="AI44" s="487"/>
      <c r="AJ44" s="487"/>
      <c r="AK44" s="487"/>
      <c r="AL44" s="487"/>
      <c r="AM44" s="487"/>
      <c r="AN44" s="487"/>
      <c r="AO44" s="487"/>
      <c r="AP44" s="487"/>
      <c r="AQ44" s="487"/>
      <c r="AR44" s="487"/>
      <c r="AS44" s="487"/>
    </row>
    <row r="45" spans="1:45">
      <c r="A45" s="501"/>
      <c r="B45" s="501"/>
      <c r="C45" s="507"/>
      <c r="D45" s="188"/>
      <c r="E45" s="188"/>
      <c r="F45" s="188"/>
      <c r="G45" s="188"/>
      <c r="H45" s="188"/>
      <c r="I45" s="487"/>
      <c r="J45" s="487"/>
      <c r="K45" s="487"/>
      <c r="L45" s="487"/>
      <c r="M45" s="487"/>
      <c r="N45" s="487"/>
      <c r="O45" s="487"/>
      <c r="P45" s="487"/>
      <c r="Q45" s="487"/>
      <c r="R45" s="487"/>
      <c r="S45" s="487"/>
      <c r="T45" s="487"/>
      <c r="U45" s="487"/>
      <c r="V45" s="487"/>
      <c r="W45" s="487"/>
      <c r="X45" s="487"/>
      <c r="Y45" s="487"/>
      <c r="Z45" s="487"/>
      <c r="AA45" s="487"/>
      <c r="AB45" s="487"/>
      <c r="AC45" s="487"/>
      <c r="AD45" s="487"/>
      <c r="AE45" s="487"/>
      <c r="AF45" s="487"/>
      <c r="AG45" s="487"/>
      <c r="AH45" s="487"/>
      <c r="AI45" s="487"/>
      <c r="AJ45" s="487"/>
      <c r="AK45" s="487"/>
      <c r="AL45" s="487"/>
      <c r="AM45" s="487"/>
      <c r="AN45" s="487"/>
      <c r="AO45" s="487"/>
      <c r="AP45" s="487"/>
      <c r="AQ45" s="487"/>
      <c r="AR45" s="487"/>
      <c r="AS45" s="487"/>
    </row>
    <row r="46" spans="1:45">
      <c r="A46" s="494"/>
      <c r="B46" s="495"/>
      <c r="C46" s="495"/>
      <c r="D46" s="496"/>
      <c r="E46" s="496"/>
      <c r="F46" s="496"/>
      <c r="G46" s="496"/>
      <c r="H46" s="496"/>
      <c r="I46" s="487"/>
      <c r="J46" s="487"/>
      <c r="K46" s="487"/>
      <c r="L46" s="487"/>
      <c r="M46" s="487"/>
      <c r="N46" s="487"/>
      <c r="O46" s="487"/>
      <c r="P46" s="487"/>
      <c r="Q46" s="487"/>
      <c r="R46" s="487"/>
      <c r="S46" s="487"/>
      <c r="T46" s="487"/>
      <c r="U46" s="487"/>
      <c r="V46" s="487"/>
      <c r="W46" s="487"/>
      <c r="X46" s="487"/>
      <c r="Y46" s="487"/>
      <c r="Z46" s="487"/>
      <c r="AA46" s="487"/>
      <c r="AB46" s="487"/>
      <c r="AC46" s="487"/>
      <c r="AD46" s="487"/>
      <c r="AE46" s="487"/>
      <c r="AF46" s="487"/>
      <c r="AG46" s="487"/>
      <c r="AH46" s="487"/>
      <c r="AI46" s="487"/>
      <c r="AJ46" s="487"/>
      <c r="AK46" s="487"/>
      <c r="AL46" s="487"/>
      <c r="AM46" s="487"/>
      <c r="AN46" s="487"/>
      <c r="AO46" s="487"/>
      <c r="AP46" s="487"/>
      <c r="AQ46" s="487"/>
      <c r="AR46" s="487"/>
      <c r="AS46" s="487"/>
    </row>
    <row r="47" spans="1:45">
      <c r="A47" s="497">
        <v>17</v>
      </c>
      <c r="B47" s="498" t="s">
        <v>208</v>
      </c>
      <c r="C47" s="499"/>
      <c r="D47" s="500"/>
      <c r="E47" s="500"/>
      <c r="F47" s="500"/>
      <c r="G47" s="500"/>
      <c r="H47" s="500"/>
      <c r="I47" s="487"/>
      <c r="J47" s="487"/>
      <c r="K47" s="487"/>
      <c r="L47" s="487"/>
      <c r="M47" s="487"/>
      <c r="N47" s="487"/>
      <c r="O47" s="487"/>
      <c r="P47" s="487"/>
      <c r="Q47" s="487"/>
      <c r="R47" s="487"/>
      <c r="S47" s="487"/>
      <c r="T47" s="487"/>
      <c r="U47" s="487"/>
      <c r="V47" s="487"/>
      <c r="W47" s="487"/>
      <c r="X47" s="487"/>
      <c r="Y47" s="487"/>
      <c r="Z47" s="487"/>
      <c r="AA47" s="487"/>
      <c r="AB47" s="487"/>
      <c r="AC47" s="487"/>
      <c r="AD47" s="487"/>
      <c r="AE47" s="487"/>
      <c r="AF47" s="487"/>
      <c r="AG47" s="487"/>
      <c r="AH47" s="487"/>
      <c r="AI47" s="487"/>
      <c r="AJ47" s="487"/>
      <c r="AK47" s="487"/>
      <c r="AL47" s="487"/>
      <c r="AM47" s="487"/>
      <c r="AN47" s="487"/>
      <c r="AO47" s="487"/>
      <c r="AP47" s="487"/>
      <c r="AQ47" s="487"/>
      <c r="AR47" s="487"/>
      <c r="AS47" s="487"/>
    </row>
    <row r="48" spans="1:45" ht="21">
      <c r="A48" s="501"/>
      <c r="B48" s="887"/>
      <c r="C48" s="889" t="s">
        <v>590</v>
      </c>
      <c r="D48" s="186" t="s">
        <v>693</v>
      </c>
      <c r="E48" s="186" t="s">
        <v>222</v>
      </c>
      <c r="F48" s="186" t="s">
        <v>411</v>
      </c>
      <c r="G48" s="186" t="s">
        <v>197</v>
      </c>
      <c r="H48" s="186" t="s">
        <v>484</v>
      </c>
      <c r="I48" s="487"/>
      <c r="J48" s="487"/>
      <c r="K48" s="487"/>
      <c r="L48" s="487"/>
      <c r="M48" s="487"/>
      <c r="N48" s="487"/>
      <c r="O48" s="487"/>
      <c r="P48" s="487"/>
      <c r="Q48" s="487"/>
      <c r="R48" s="487"/>
      <c r="S48" s="487"/>
      <c r="T48" s="487"/>
      <c r="U48" s="487"/>
      <c r="V48" s="487"/>
      <c r="W48" s="487"/>
      <c r="X48" s="487"/>
      <c r="Y48" s="487"/>
      <c r="Z48" s="487"/>
      <c r="AA48" s="487"/>
      <c r="AB48" s="487"/>
      <c r="AC48" s="487"/>
      <c r="AD48" s="487"/>
      <c r="AE48" s="487"/>
      <c r="AF48" s="487"/>
      <c r="AG48" s="487"/>
      <c r="AH48" s="487"/>
      <c r="AI48" s="487"/>
      <c r="AJ48" s="487"/>
      <c r="AK48" s="487"/>
      <c r="AL48" s="487"/>
      <c r="AM48" s="487"/>
      <c r="AN48" s="487"/>
      <c r="AO48" s="487"/>
      <c r="AP48" s="487"/>
      <c r="AQ48" s="487"/>
      <c r="AR48" s="487"/>
      <c r="AS48" s="487"/>
    </row>
    <row r="49" spans="1:45">
      <c r="A49" s="501"/>
      <c r="B49" s="888"/>
      <c r="C49" s="890"/>
      <c r="D49" s="187" t="s">
        <v>535</v>
      </c>
      <c r="E49" s="187" t="s">
        <v>535</v>
      </c>
      <c r="F49" s="187" t="s">
        <v>535</v>
      </c>
      <c r="G49" s="187" t="s">
        <v>535</v>
      </c>
      <c r="H49" s="187" t="s">
        <v>198</v>
      </c>
      <c r="I49" s="487"/>
      <c r="J49" s="487"/>
      <c r="K49" s="487"/>
      <c r="L49" s="487"/>
      <c r="M49" s="487"/>
      <c r="N49" s="487"/>
      <c r="O49" s="487"/>
      <c r="P49" s="487"/>
      <c r="Q49" s="487"/>
      <c r="R49" s="487"/>
      <c r="S49" s="487"/>
      <c r="T49" s="487"/>
      <c r="U49" s="487"/>
      <c r="V49" s="487"/>
      <c r="W49" s="487"/>
      <c r="X49" s="487"/>
      <c r="Y49" s="487"/>
      <c r="Z49" s="487"/>
      <c r="AA49" s="487"/>
      <c r="AB49" s="487"/>
      <c r="AC49" s="487"/>
      <c r="AD49" s="487"/>
      <c r="AE49" s="487"/>
      <c r="AF49" s="487"/>
      <c r="AG49" s="487"/>
      <c r="AH49" s="487"/>
      <c r="AI49" s="487"/>
      <c r="AJ49" s="487"/>
      <c r="AK49" s="487"/>
      <c r="AL49" s="487"/>
      <c r="AM49" s="487"/>
      <c r="AN49" s="487"/>
      <c r="AO49" s="487"/>
      <c r="AP49" s="487"/>
      <c r="AQ49" s="487"/>
      <c r="AR49" s="487"/>
      <c r="AS49" s="487"/>
    </row>
    <row r="50" spans="1:45">
      <c r="A50" s="501"/>
      <c r="B50" s="505" t="s">
        <v>209</v>
      </c>
      <c r="C50" s="506">
        <v>1</v>
      </c>
      <c r="D50" s="184">
        <v>5.16</v>
      </c>
      <c r="E50" s="184">
        <v>4.99</v>
      </c>
      <c r="F50" s="184">
        <v>4.96</v>
      </c>
      <c r="G50" s="184">
        <v>3.84</v>
      </c>
      <c r="H50" s="184">
        <v>2.85</v>
      </c>
      <c r="I50" s="487"/>
      <c r="J50" s="487"/>
      <c r="K50" s="487"/>
      <c r="L50" s="487"/>
      <c r="M50" s="487"/>
      <c r="N50" s="487"/>
      <c r="O50" s="487"/>
      <c r="P50" s="487"/>
      <c r="Q50" s="487"/>
      <c r="R50" s="487"/>
      <c r="S50" s="487"/>
      <c r="T50" s="487"/>
      <c r="U50" s="487"/>
      <c r="V50" s="487"/>
      <c r="W50" s="487"/>
      <c r="X50" s="487"/>
      <c r="Y50" s="487"/>
      <c r="Z50" s="487"/>
      <c r="AA50" s="487"/>
      <c r="AB50" s="487"/>
      <c r="AC50" s="487"/>
      <c r="AD50" s="487"/>
      <c r="AE50" s="487"/>
      <c r="AF50" s="487"/>
      <c r="AG50" s="487"/>
      <c r="AH50" s="487"/>
      <c r="AI50" s="487"/>
      <c r="AJ50" s="487"/>
      <c r="AK50" s="487"/>
      <c r="AL50" s="487"/>
      <c r="AM50" s="487"/>
      <c r="AN50" s="487"/>
      <c r="AO50" s="487"/>
      <c r="AP50" s="487"/>
      <c r="AQ50" s="487"/>
      <c r="AR50" s="487"/>
      <c r="AS50" s="487"/>
    </row>
    <row r="51" spans="1:45">
      <c r="A51" s="501"/>
      <c r="B51" s="505" t="s">
        <v>210</v>
      </c>
      <c r="C51" s="506">
        <v>0</v>
      </c>
      <c r="D51" s="184">
        <v>8.8800000000000008</v>
      </c>
      <c r="E51" s="184">
        <v>9.81</v>
      </c>
      <c r="F51" s="184">
        <v>8.01</v>
      </c>
      <c r="G51" s="184">
        <v>9.14</v>
      </c>
      <c r="H51" s="184">
        <v>8.6199999999999992</v>
      </c>
      <c r="I51" s="487"/>
      <c r="J51" s="487"/>
      <c r="K51" s="487"/>
      <c r="L51" s="487"/>
      <c r="M51" s="487"/>
      <c r="N51" s="487"/>
      <c r="O51" s="487"/>
      <c r="P51" s="487"/>
      <c r="Q51" s="487"/>
      <c r="R51" s="487"/>
      <c r="S51" s="487"/>
      <c r="T51" s="487"/>
      <c r="U51" s="487"/>
      <c r="V51" s="487"/>
      <c r="W51" s="487"/>
      <c r="X51" s="487"/>
      <c r="Y51" s="487"/>
      <c r="Z51" s="487"/>
      <c r="AA51" s="487"/>
      <c r="AB51" s="487"/>
      <c r="AC51" s="487"/>
      <c r="AD51" s="487"/>
      <c r="AE51" s="487"/>
      <c r="AF51" s="487"/>
      <c r="AG51" s="487"/>
      <c r="AH51" s="487"/>
      <c r="AI51" s="487"/>
      <c r="AJ51" s="487"/>
      <c r="AK51" s="487"/>
      <c r="AL51" s="487"/>
      <c r="AM51" s="487"/>
      <c r="AN51" s="487"/>
      <c r="AO51" s="487"/>
      <c r="AP51" s="487"/>
      <c r="AQ51" s="487"/>
      <c r="AR51" s="487"/>
      <c r="AS51" s="487"/>
    </row>
    <row r="52" spans="1:45">
      <c r="A52" s="501"/>
      <c r="B52" s="505" t="s">
        <v>211</v>
      </c>
      <c r="C52" s="506">
        <v>-1</v>
      </c>
      <c r="D52" s="184">
        <v>2.61</v>
      </c>
      <c r="E52" s="184">
        <v>2.41</v>
      </c>
      <c r="F52" s="184">
        <v>3.11</v>
      </c>
      <c r="G52" s="184">
        <v>3.2</v>
      </c>
      <c r="H52" s="184">
        <v>2.15</v>
      </c>
      <c r="I52" s="487"/>
      <c r="J52" s="487"/>
      <c r="K52" s="487"/>
      <c r="L52" s="487"/>
      <c r="M52" s="487"/>
      <c r="N52" s="487"/>
      <c r="O52" s="487"/>
      <c r="P52" s="487"/>
      <c r="Q52" s="487"/>
      <c r="R52" s="487"/>
      <c r="S52" s="487"/>
      <c r="T52" s="487"/>
      <c r="U52" s="487"/>
      <c r="V52" s="487"/>
      <c r="W52" s="487"/>
      <c r="X52" s="487"/>
      <c r="Y52" s="487"/>
      <c r="Z52" s="487"/>
      <c r="AA52" s="487"/>
      <c r="AB52" s="487"/>
      <c r="AC52" s="487"/>
      <c r="AD52" s="487"/>
      <c r="AE52" s="487"/>
      <c r="AF52" s="487"/>
      <c r="AG52" s="487"/>
      <c r="AH52" s="487"/>
      <c r="AI52" s="487"/>
      <c r="AJ52" s="487"/>
      <c r="AK52" s="487"/>
      <c r="AL52" s="487"/>
      <c r="AM52" s="487"/>
      <c r="AN52" s="487"/>
      <c r="AO52" s="487"/>
      <c r="AP52" s="487"/>
      <c r="AQ52" s="487"/>
      <c r="AR52" s="487"/>
      <c r="AS52" s="487"/>
    </row>
    <row r="53" spans="1:45">
      <c r="A53" s="501"/>
      <c r="B53" s="505" t="s">
        <v>212</v>
      </c>
      <c r="C53" s="506">
        <v>-2</v>
      </c>
      <c r="D53" s="184">
        <v>83.29</v>
      </c>
      <c r="E53" s="184">
        <v>82.49</v>
      </c>
      <c r="F53" s="184">
        <v>83.44</v>
      </c>
      <c r="G53" s="184">
        <v>83.58</v>
      </c>
      <c r="H53" s="184">
        <v>80.66</v>
      </c>
      <c r="I53" s="487"/>
      <c r="J53" s="487"/>
      <c r="K53" s="487"/>
      <c r="L53" s="487"/>
      <c r="M53" s="487"/>
      <c r="N53" s="487"/>
      <c r="O53" s="487"/>
      <c r="P53" s="487"/>
      <c r="Q53" s="487"/>
      <c r="R53" s="487"/>
      <c r="S53" s="487"/>
      <c r="T53" s="487"/>
      <c r="U53" s="487"/>
      <c r="V53" s="487"/>
      <c r="W53" s="487"/>
      <c r="X53" s="487"/>
      <c r="Y53" s="487"/>
      <c r="Z53" s="487"/>
      <c r="AA53" s="487"/>
      <c r="AB53" s="487"/>
      <c r="AC53" s="487"/>
      <c r="AD53" s="487"/>
      <c r="AE53" s="487"/>
      <c r="AF53" s="487"/>
      <c r="AG53" s="487"/>
      <c r="AH53" s="487"/>
      <c r="AI53" s="487"/>
      <c r="AJ53" s="487"/>
      <c r="AK53" s="487"/>
      <c r="AL53" s="487"/>
      <c r="AM53" s="487"/>
      <c r="AN53" s="487"/>
      <c r="AO53" s="487"/>
      <c r="AP53" s="487"/>
      <c r="AQ53" s="487"/>
      <c r="AR53" s="487"/>
      <c r="AS53" s="487"/>
    </row>
    <row r="54" spans="1:45">
      <c r="A54" s="501"/>
      <c r="B54" s="505" t="s">
        <v>67</v>
      </c>
      <c r="C54" s="506">
        <v>-3</v>
      </c>
      <c r="D54" s="184">
        <v>0.06</v>
      </c>
      <c r="E54" s="184">
        <v>0.3</v>
      </c>
      <c r="F54" s="184">
        <v>0.48</v>
      </c>
      <c r="G54" s="184">
        <v>0.23</v>
      </c>
      <c r="H54" s="184">
        <v>5.71</v>
      </c>
      <c r="I54" s="487"/>
      <c r="J54" s="487"/>
      <c r="K54" s="487"/>
      <c r="L54" s="487"/>
      <c r="M54" s="487"/>
      <c r="N54" s="487"/>
      <c r="O54" s="487"/>
      <c r="P54" s="487"/>
      <c r="Q54" s="487"/>
      <c r="R54" s="487"/>
      <c r="S54" s="487"/>
      <c r="T54" s="487"/>
      <c r="U54" s="487"/>
      <c r="V54" s="487"/>
      <c r="W54" s="487"/>
      <c r="X54" s="487"/>
      <c r="Y54" s="487"/>
      <c r="Z54" s="487"/>
      <c r="AA54" s="487"/>
      <c r="AB54" s="487"/>
      <c r="AC54" s="487"/>
      <c r="AD54" s="487"/>
      <c r="AE54" s="487"/>
      <c r="AF54" s="487"/>
      <c r="AG54" s="487"/>
      <c r="AH54" s="487"/>
      <c r="AI54" s="487"/>
      <c r="AJ54" s="487"/>
      <c r="AK54" s="487"/>
      <c r="AL54" s="487"/>
      <c r="AM54" s="487"/>
      <c r="AN54" s="487"/>
      <c r="AO54" s="487"/>
      <c r="AP54" s="487"/>
      <c r="AQ54" s="487"/>
      <c r="AR54" s="487"/>
      <c r="AS54" s="487"/>
    </row>
    <row r="55" spans="1:45">
      <c r="A55" s="501"/>
      <c r="B55" s="501"/>
      <c r="C55" s="507"/>
      <c r="D55" s="188"/>
      <c r="E55" s="188"/>
      <c r="F55" s="188"/>
      <c r="G55" s="188"/>
      <c r="H55" s="188"/>
      <c r="I55" s="487"/>
      <c r="J55" s="487"/>
      <c r="K55" s="487"/>
      <c r="L55" s="487"/>
      <c r="M55" s="487"/>
      <c r="N55" s="487"/>
      <c r="O55" s="487"/>
      <c r="P55" s="487"/>
      <c r="Q55" s="487"/>
      <c r="R55" s="487"/>
      <c r="S55" s="487"/>
      <c r="T55" s="487"/>
      <c r="U55" s="487"/>
      <c r="V55" s="487"/>
      <c r="W55" s="487"/>
      <c r="X55" s="487"/>
      <c r="Y55" s="487"/>
      <c r="Z55" s="487"/>
      <c r="AA55" s="487"/>
      <c r="AB55" s="487"/>
      <c r="AC55" s="487"/>
      <c r="AD55" s="487"/>
      <c r="AE55" s="487"/>
      <c r="AF55" s="487"/>
      <c r="AG55" s="487"/>
      <c r="AH55" s="487"/>
      <c r="AI55" s="487"/>
      <c r="AJ55" s="487"/>
      <c r="AK55" s="487"/>
      <c r="AL55" s="487"/>
      <c r="AM55" s="487"/>
      <c r="AN55" s="487"/>
      <c r="AO55" s="487"/>
      <c r="AP55" s="487"/>
      <c r="AQ55" s="487"/>
      <c r="AR55" s="487"/>
      <c r="AS55" s="487"/>
    </row>
    <row r="56" spans="1:45">
      <c r="A56" s="494"/>
      <c r="B56" s="495"/>
      <c r="C56" s="495"/>
      <c r="D56" s="496"/>
      <c r="E56" s="496"/>
      <c r="F56" s="496"/>
      <c r="G56" s="496"/>
      <c r="H56" s="496"/>
      <c r="I56" s="487"/>
      <c r="J56" s="487"/>
      <c r="K56" s="487"/>
      <c r="L56" s="487"/>
      <c r="M56" s="487"/>
      <c r="N56" s="487"/>
      <c r="O56" s="487"/>
      <c r="P56" s="487"/>
      <c r="Q56" s="487"/>
      <c r="R56" s="487"/>
      <c r="S56" s="487"/>
      <c r="T56" s="487"/>
      <c r="U56" s="487"/>
      <c r="V56" s="487"/>
      <c r="W56" s="487"/>
      <c r="X56" s="487"/>
      <c r="Y56" s="487"/>
      <c r="Z56" s="487"/>
      <c r="AA56" s="487"/>
      <c r="AB56" s="487"/>
      <c r="AC56" s="487"/>
      <c r="AD56" s="487"/>
      <c r="AE56" s="487"/>
      <c r="AF56" s="487"/>
      <c r="AG56" s="487"/>
      <c r="AH56" s="487"/>
      <c r="AI56" s="487"/>
      <c r="AJ56" s="487"/>
      <c r="AK56" s="487"/>
      <c r="AL56" s="487"/>
      <c r="AM56" s="487"/>
      <c r="AN56" s="487"/>
      <c r="AO56" s="487"/>
      <c r="AP56" s="487"/>
      <c r="AQ56" s="487"/>
      <c r="AR56" s="487"/>
      <c r="AS56" s="487"/>
    </row>
    <row r="57" spans="1:45">
      <c r="A57" s="497">
        <v>18</v>
      </c>
      <c r="B57" s="498" t="s">
        <v>217</v>
      </c>
      <c r="C57" s="499"/>
      <c r="D57" s="500"/>
      <c r="E57" s="500"/>
      <c r="F57" s="500"/>
      <c r="G57" s="500"/>
      <c r="H57" s="500"/>
      <c r="I57" s="487"/>
      <c r="J57" s="487"/>
      <c r="K57" s="487"/>
      <c r="L57" s="487"/>
      <c r="M57" s="487"/>
      <c r="N57" s="487"/>
      <c r="O57" s="487"/>
      <c r="P57" s="487"/>
      <c r="Q57" s="487"/>
      <c r="R57" s="487"/>
      <c r="S57" s="487"/>
      <c r="T57" s="487"/>
      <c r="U57" s="487"/>
      <c r="V57" s="487"/>
      <c r="W57" s="487"/>
      <c r="X57" s="487"/>
      <c r="Y57" s="487"/>
      <c r="Z57" s="487"/>
      <c r="AA57" s="487"/>
      <c r="AB57" s="487"/>
      <c r="AC57" s="487"/>
      <c r="AD57" s="487"/>
      <c r="AE57" s="487"/>
      <c r="AF57" s="487"/>
      <c r="AG57" s="487"/>
      <c r="AH57" s="487"/>
      <c r="AI57" s="487"/>
      <c r="AJ57" s="487"/>
      <c r="AK57" s="487"/>
      <c r="AL57" s="487"/>
      <c r="AM57" s="487"/>
      <c r="AN57" s="487"/>
      <c r="AO57" s="487"/>
      <c r="AP57" s="487"/>
      <c r="AQ57" s="487"/>
      <c r="AR57" s="487"/>
      <c r="AS57" s="487"/>
    </row>
    <row r="58" spans="1:45" ht="21">
      <c r="A58" s="501"/>
      <c r="B58" s="887"/>
      <c r="C58" s="889" t="s">
        <v>590</v>
      </c>
      <c r="D58" s="186" t="s">
        <v>693</v>
      </c>
      <c r="E58" s="186" t="s">
        <v>222</v>
      </c>
      <c r="F58" s="186" t="s">
        <v>411</v>
      </c>
      <c r="G58" s="186" t="s">
        <v>197</v>
      </c>
      <c r="H58" s="186" t="s">
        <v>484</v>
      </c>
      <c r="I58" s="487"/>
      <c r="J58" s="487"/>
      <c r="K58" s="487"/>
      <c r="L58" s="487"/>
      <c r="M58" s="487"/>
      <c r="N58" s="487"/>
      <c r="O58" s="487"/>
      <c r="P58" s="487"/>
      <c r="Q58" s="487"/>
      <c r="R58" s="487"/>
      <c r="S58" s="487"/>
      <c r="T58" s="487"/>
      <c r="U58" s="487"/>
      <c r="V58" s="487"/>
      <c r="W58" s="487"/>
      <c r="X58" s="487"/>
      <c r="Y58" s="487"/>
      <c r="Z58" s="487"/>
      <c r="AA58" s="487"/>
      <c r="AB58" s="487"/>
      <c r="AC58" s="487"/>
      <c r="AD58" s="487"/>
      <c r="AE58" s="487"/>
      <c r="AF58" s="487"/>
      <c r="AG58" s="487"/>
      <c r="AH58" s="487"/>
      <c r="AI58" s="487"/>
      <c r="AJ58" s="487"/>
      <c r="AK58" s="487"/>
      <c r="AL58" s="487"/>
      <c r="AM58" s="487"/>
      <c r="AN58" s="487"/>
      <c r="AO58" s="487"/>
      <c r="AP58" s="487"/>
      <c r="AQ58" s="487"/>
      <c r="AR58" s="487"/>
      <c r="AS58" s="487"/>
    </row>
    <row r="59" spans="1:45">
      <c r="A59" s="501"/>
      <c r="B59" s="888"/>
      <c r="C59" s="890"/>
      <c r="D59" s="187" t="s">
        <v>198</v>
      </c>
      <c r="E59" s="187" t="s">
        <v>198</v>
      </c>
      <c r="F59" s="187" t="s">
        <v>198</v>
      </c>
      <c r="G59" s="187" t="s">
        <v>198</v>
      </c>
      <c r="H59" s="187" t="s">
        <v>198</v>
      </c>
      <c r="I59" s="487"/>
      <c r="J59" s="487"/>
      <c r="K59" s="487"/>
      <c r="L59" s="487"/>
      <c r="M59" s="487"/>
      <c r="N59" s="487"/>
      <c r="O59" s="487"/>
      <c r="P59" s="487"/>
      <c r="Q59" s="487"/>
      <c r="R59" s="487"/>
      <c r="S59" s="487"/>
      <c r="T59" s="487"/>
      <c r="U59" s="487"/>
      <c r="V59" s="487"/>
      <c r="W59" s="487"/>
      <c r="X59" s="487"/>
      <c r="Y59" s="487"/>
      <c r="Z59" s="487"/>
      <c r="AA59" s="487"/>
      <c r="AB59" s="487"/>
      <c r="AC59" s="487"/>
      <c r="AD59" s="487"/>
      <c r="AE59" s="487"/>
      <c r="AF59" s="487"/>
      <c r="AG59" s="487"/>
      <c r="AH59" s="487"/>
      <c r="AI59" s="487"/>
      <c r="AJ59" s="487"/>
      <c r="AK59" s="487"/>
      <c r="AL59" s="487"/>
      <c r="AM59" s="487"/>
      <c r="AN59" s="487"/>
      <c r="AO59" s="487"/>
      <c r="AP59" s="487"/>
      <c r="AQ59" s="487"/>
      <c r="AR59" s="487"/>
      <c r="AS59" s="487"/>
    </row>
    <row r="60" spans="1:45">
      <c r="A60" s="501"/>
      <c r="B60" s="505" t="s">
        <v>218</v>
      </c>
      <c r="C60" s="506">
        <v>1</v>
      </c>
      <c r="D60" s="184">
        <v>30.98</v>
      </c>
      <c r="E60" s="184">
        <v>29.88</v>
      </c>
      <c r="F60" s="184">
        <v>32.25</v>
      </c>
      <c r="G60" s="184">
        <v>29.53</v>
      </c>
      <c r="H60" s="184">
        <v>30.98</v>
      </c>
      <c r="I60" s="487"/>
      <c r="J60" s="487"/>
      <c r="K60" s="487"/>
      <c r="L60" s="487"/>
      <c r="M60" s="487"/>
      <c r="N60" s="487"/>
      <c r="O60" s="487"/>
      <c r="P60" s="487"/>
      <c r="Q60" s="487"/>
      <c r="R60" s="487"/>
      <c r="S60" s="487"/>
      <c r="T60" s="487"/>
      <c r="U60" s="487"/>
      <c r="V60" s="487"/>
      <c r="W60" s="487"/>
      <c r="X60" s="487"/>
      <c r="Y60" s="487"/>
      <c r="Z60" s="487"/>
      <c r="AA60" s="487"/>
      <c r="AB60" s="487"/>
      <c r="AC60" s="487"/>
      <c r="AD60" s="487"/>
      <c r="AE60" s="487"/>
      <c r="AF60" s="487"/>
      <c r="AG60" s="487"/>
      <c r="AH60" s="487"/>
      <c r="AI60" s="487"/>
      <c r="AJ60" s="487"/>
      <c r="AK60" s="487"/>
      <c r="AL60" s="487"/>
      <c r="AM60" s="487"/>
      <c r="AN60" s="487"/>
      <c r="AO60" s="487"/>
      <c r="AP60" s="487"/>
      <c r="AQ60" s="487"/>
      <c r="AR60" s="487"/>
      <c r="AS60" s="487"/>
    </row>
    <row r="61" spans="1:45">
      <c r="A61" s="501"/>
      <c r="B61" s="505" t="s">
        <v>219</v>
      </c>
      <c r="C61" s="506">
        <v>0</v>
      </c>
      <c r="D61" s="184">
        <v>60.6</v>
      </c>
      <c r="E61" s="184">
        <v>62.24</v>
      </c>
      <c r="F61" s="184">
        <v>58.72</v>
      </c>
      <c r="G61" s="184">
        <v>60.67</v>
      </c>
      <c r="H61" s="184">
        <v>59</v>
      </c>
      <c r="I61" s="487"/>
      <c r="J61" s="487"/>
      <c r="K61" s="487"/>
      <c r="L61" s="487"/>
      <c r="M61" s="487"/>
      <c r="N61" s="487"/>
      <c r="O61" s="487"/>
      <c r="P61" s="487"/>
      <c r="Q61" s="487"/>
      <c r="R61" s="487"/>
      <c r="S61" s="487"/>
      <c r="T61" s="487"/>
      <c r="U61" s="487"/>
      <c r="V61" s="487"/>
      <c r="W61" s="487"/>
      <c r="X61" s="487"/>
      <c r="Y61" s="487"/>
      <c r="Z61" s="487"/>
      <c r="AA61" s="487"/>
      <c r="AB61" s="487"/>
      <c r="AC61" s="487"/>
      <c r="AD61" s="487"/>
      <c r="AE61" s="487"/>
      <c r="AF61" s="487"/>
      <c r="AG61" s="487"/>
      <c r="AH61" s="487"/>
      <c r="AI61" s="487"/>
      <c r="AJ61" s="487"/>
      <c r="AK61" s="487"/>
      <c r="AL61" s="487"/>
      <c r="AM61" s="487"/>
      <c r="AN61" s="487"/>
      <c r="AO61" s="487"/>
      <c r="AP61" s="487"/>
      <c r="AQ61" s="487"/>
      <c r="AR61" s="487"/>
      <c r="AS61" s="487"/>
    </row>
    <row r="62" spans="1:45">
      <c r="A62" s="501"/>
      <c r="B62" s="505" t="s">
        <v>220</v>
      </c>
      <c r="C62" s="506">
        <v>-1</v>
      </c>
      <c r="D62" s="184">
        <v>8.42</v>
      </c>
      <c r="E62" s="184">
        <v>7.89</v>
      </c>
      <c r="F62" s="184">
        <v>9.0299999999999994</v>
      </c>
      <c r="G62" s="184">
        <v>9.8000000000000007</v>
      </c>
      <c r="H62" s="184">
        <v>10.02</v>
      </c>
      <c r="I62" s="487"/>
      <c r="J62" s="487"/>
      <c r="K62" s="487"/>
      <c r="L62" s="487"/>
      <c r="M62" s="487"/>
      <c r="N62" s="487"/>
      <c r="O62" s="487"/>
      <c r="P62" s="487"/>
      <c r="Q62" s="487"/>
      <c r="R62" s="487"/>
      <c r="S62" s="487"/>
      <c r="T62" s="487"/>
      <c r="U62" s="487"/>
      <c r="V62" s="487"/>
      <c r="W62" s="487"/>
      <c r="X62" s="487"/>
      <c r="Y62" s="487"/>
      <c r="Z62" s="487"/>
      <c r="AA62" s="487"/>
      <c r="AB62" s="487"/>
      <c r="AC62" s="487"/>
      <c r="AD62" s="487"/>
      <c r="AE62" s="487"/>
      <c r="AF62" s="487"/>
      <c r="AG62" s="487"/>
      <c r="AH62" s="487"/>
      <c r="AI62" s="487"/>
      <c r="AJ62" s="487"/>
      <c r="AK62" s="487"/>
      <c r="AL62" s="487"/>
      <c r="AM62" s="487"/>
      <c r="AN62" s="487"/>
      <c r="AO62" s="487"/>
      <c r="AP62" s="487"/>
      <c r="AQ62" s="487"/>
      <c r="AR62" s="487"/>
      <c r="AS62" s="487"/>
    </row>
    <row r="63" spans="1:45">
      <c r="A63" s="501"/>
      <c r="B63" s="501"/>
      <c r="C63" s="507"/>
      <c r="D63" s="188"/>
      <c r="E63" s="188"/>
      <c r="F63" s="188"/>
      <c r="G63" s="188"/>
      <c r="H63" s="188"/>
      <c r="I63" s="487"/>
      <c r="J63" s="487"/>
      <c r="K63" s="487"/>
      <c r="L63" s="487"/>
      <c r="M63" s="487"/>
      <c r="N63" s="487"/>
      <c r="O63" s="487"/>
      <c r="P63" s="487"/>
      <c r="Q63" s="487"/>
      <c r="R63" s="487"/>
      <c r="S63" s="487"/>
      <c r="T63" s="487"/>
      <c r="U63" s="487"/>
      <c r="V63" s="487"/>
      <c r="W63" s="487"/>
      <c r="X63" s="487"/>
      <c r="Y63" s="487"/>
      <c r="Z63" s="487"/>
      <c r="AA63" s="487"/>
      <c r="AB63" s="487"/>
      <c r="AC63" s="487"/>
      <c r="AD63" s="487"/>
      <c r="AE63" s="487"/>
      <c r="AF63" s="487"/>
      <c r="AG63" s="487"/>
      <c r="AH63" s="487"/>
      <c r="AI63" s="487"/>
      <c r="AJ63" s="487"/>
      <c r="AK63" s="487"/>
      <c r="AL63" s="487"/>
      <c r="AM63" s="487"/>
      <c r="AN63" s="487"/>
      <c r="AO63" s="487"/>
      <c r="AP63" s="487"/>
      <c r="AQ63" s="487"/>
      <c r="AR63" s="487"/>
      <c r="AS63" s="487"/>
    </row>
    <row r="64" spans="1:45">
      <c r="A64" s="494"/>
      <c r="B64" s="495"/>
      <c r="C64" s="495"/>
      <c r="D64" s="496"/>
      <c r="E64" s="496"/>
      <c r="F64" s="496"/>
      <c r="G64" s="496"/>
      <c r="H64" s="496"/>
      <c r="I64" s="487"/>
      <c r="J64" s="487"/>
      <c r="K64" s="487"/>
      <c r="L64" s="487"/>
      <c r="M64" s="487"/>
      <c r="N64" s="487"/>
      <c r="O64" s="487"/>
      <c r="P64" s="487"/>
      <c r="Q64" s="487"/>
      <c r="R64" s="487"/>
      <c r="S64" s="487"/>
      <c r="T64" s="487"/>
      <c r="U64" s="487"/>
      <c r="V64" s="487"/>
      <c r="W64" s="487"/>
      <c r="X64" s="487"/>
      <c r="Y64" s="487"/>
      <c r="Z64" s="487"/>
      <c r="AA64" s="487"/>
      <c r="AB64" s="487"/>
      <c r="AC64" s="487"/>
      <c r="AD64" s="487"/>
      <c r="AE64" s="487"/>
      <c r="AF64" s="487"/>
      <c r="AG64" s="487"/>
      <c r="AH64" s="487"/>
      <c r="AI64" s="487"/>
      <c r="AJ64" s="487"/>
      <c r="AK64" s="487"/>
      <c r="AL64" s="487"/>
      <c r="AM64" s="487"/>
      <c r="AN64" s="487"/>
      <c r="AO64" s="487"/>
      <c r="AP64" s="487"/>
      <c r="AQ64" s="487"/>
      <c r="AR64" s="487"/>
      <c r="AS64" s="487"/>
    </row>
    <row r="65" spans="1:45">
      <c r="A65" s="497">
        <v>19</v>
      </c>
      <c r="B65" s="498" t="s">
        <v>221</v>
      </c>
      <c r="C65" s="499"/>
      <c r="D65" s="500"/>
      <c r="E65" s="500"/>
      <c r="F65" s="500"/>
      <c r="G65" s="500"/>
      <c r="H65" s="500"/>
      <c r="I65" s="487"/>
      <c r="J65" s="487"/>
      <c r="K65" s="487"/>
      <c r="L65" s="487"/>
      <c r="M65" s="487"/>
      <c r="N65" s="487"/>
      <c r="O65" s="487"/>
      <c r="P65" s="487"/>
      <c r="Q65" s="487"/>
      <c r="R65" s="487"/>
      <c r="S65" s="487"/>
      <c r="T65" s="487"/>
      <c r="U65" s="487"/>
      <c r="V65" s="487"/>
      <c r="W65" s="487"/>
      <c r="X65" s="487"/>
      <c r="Y65" s="487"/>
      <c r="Z65" s="487"/>
      <c r="AA65" s="487"/>
      <c r="AB65" s="487"/>
      <c r="AC65" s="487"/>
      <c r="AD65" s="487"/>
      <c r="AE65" s="487"/>
      <c r="AF65" s="487"/>
      <c r="AG65" s="487"/>
      <c r="AH65" s="487"/>
      <c r="AI65" s="487"/>
      <c r="AJ65" s="487"/>
      <c r="AK65" s="487"/>
      <c r="AL65" s="487"/>
      <c r="AM65" s="487"/>
      <c r="AN65" s="487"/>
      <c r="AO65" s="487"/>
      <c r="AP65" s="487"/>
      <c r="AQ65" s="487"/>
      <c r="AR65" s="487"/>
      <c r="AS65" s="487"/>
    </row>
    <row r="66" spans="1:45" ht="21">
      <c r="A66" s="501"/>
      <c r="B66" s="887"/>
      <c r="C66" s="889" t="s">
        <v>590</v>
      </c>
      <c r="D66" s="186" t="s">
        <v>693</v>
      </c>
      <c r="E66" s="186" t="s">
        <v>222</v>
      </c>
      <c r="F66" s="186" t="s">
        <v>411</v>
      </c>
      <c r="G66" s="186" t="s">
        <v>197</v>
      </c>
      <c r="H66" s="186" t="s">
        <v>484</v>
      </c>
      <c r="I66" s="487"/>
      <c r="J66" s="487"/>
      <c r="K66" s="487"/>
      <c r="L66" s="487"/>
      <c r="M66" s="487"/>
      <c r="N66" s="487"/>
      <c r="O66" s="487"/>
      <c r="P66" s="487"/>
      <c r="Q66" s="487"/>
      <c r="R66" s="487"/>
      <c r="S66" s="487"/>
      <c r="T66" s="487"/>
      <c r="U66" s="487"/>
      <c r="V66" s="487"/>
      <c r="W66" s="487"/>
      <c r="X66" s="487"/>
      <c r="Y66" s="487"/>
      <c r="Z66" s="487"/>
      <c r="AA66" s="487"/>
      <c r="AB66" s="487"/>
      <c r="AC66" s="487"/>
      <c r="AD66" s="487"/>
      <c r="AE66" s="487"/>
      <c r="AF66" s="487"/>
      <c r="AG66" s="487"/>
      <c r="AH66" s="487"/>
      <c r="AI66" s="487"/>
      <c r="AJ66" s="487"/>
      <c r="AK66" s="487"/>
      <c r="AL66" s="487"/>
      <c r="AM66" s="487"/>
      <c r="AN66" s="487"/>
      <c r="AO66" s="487"/>
      <c r="AP66" s="487"/>
      <c r="AQ66" s="487"/>
      <c r="AR66" s="487"/>
      <c r="AS66" s="487"/>
    </row>
    <row r="67" spans="1:45">
      <c r="A67" s="501"/>
      <c r="B67" s="888"/>
      <c r="C67" s="890"/>
      <c r="D67" s="187" t="s">
        <v>198</v>
      </c>
      <c r="E67" s="187" t="s">
        <v>198</v>
      </c>
      <c r="F67" s="187" t="s">
        <v>198</v>
      </c>
      <c r="G67" s="187" t="s">
        <v>198</v>
      </c>
      <c r="H67" s="187" t="s">
        <v>198</v>
      </c>
      <c r="I67" s="487"/>
      <c r="J67" s="487"/>
      <c r="K67" s="487"/>
      <c r="L67" s="487"/>
      <c r="M67" s="487"/>
      <c r="N67" s="487"/>
      <c r="O67" s="487"/>
      <c r="P67" s="487"/>
      <c r="Q67" s="487"/>
      <c r="R67" s="487"/>
      <c r="S67" s="487"/>
      <c r="T67" s="487"/>
      <c r="U67" s="487"/>
      <c r="V67" s="487"/>
      <c r="W67" s="487"/>
      <c r="X67" s="487"/>
      <c r="Y67" s="487"/>
      <c r="Z67" s="487"/>
      <c r="AA67" s="487"/>
      <c r="AB67" s="487"/>
      <c r="AC67" s="487"/>
      <c r="AD67" s="487"/>
      <c r="AE67" s="487"/>
      <c r="AF67" s="487"/>
      <c r="AG67" s="487"/>
      <c r="AH67" s="487"/>
      <c r="AI67" s="487"/>
      <c r="AJ67" s="487"/>
      <c r="AK67" s="487"/>
      <c r="AL67" s="487"/>
      <c r="AM67" s="487"/>
      <c r="AN67" s="487"/>
      <c r="AO67" s="487"/>
      <c r="AP67" s="487"/>
      <c r="AQ67" s="487"/>
      <c r="AR67" s="487"/>
      <c r="AS67" s="487"/>
    </row>
    <row r="68" spans="1:45">
      <c r="A68" s="501"/>
      <c r="B68" s="505" t="s">
        <v>218</v>
      </c>
      <c r="C68" s="506">
        <v>1</v>
      </c>
      <c r="D68" s="184">
        <v>25</v>
      </c>
      <c r="E68" s="184">
        <v>24.29</v>
      </c>
      <c r="F68" s="184">
        <v>26.05</v>
      </c>
      <c r="G68" s="184">
        <v>22.89</v>
      </c>
      <c r="H68" s="184">
        <v>23.47</v>
      </c>
      <c r="I68" s="487"/>
      <c r="J68" s="487"/>
      <c r="K68" s="487"/>
      <c r="L68" s="487"/>
      <c r="M68" s="487"/>
      <c r="N68" s="487"/>
      <c r="O68" s="487"/>
      <c r="P68" s="487"/>
      <c r="Q68" s="487"/>
      <c r="R68" s="487"/>
      <c r="S68" s="487"/>
      <c r="T68" s="487"/>
      <c r="U68" s="487"/>
      <c r="V68" s="487"/>
      <c r="W68" s="487"/>
      <c r="X68" s="487"/>
      <c r="Y68" s="487"/>
      <c r="Z68" s="487"/>
      <c r="AA68" s="487"/>
      <c r="AB68" s="487"/>
      <c r="AC68" s="487"/>
      <c r="AD68" s="487"/>
      <c r="AE68" s="487"/>
      <c r="AF68" s="487"/>
      <c r="AG68" s="487"/>
      <c r="AH68" s="487"/>
      <c r="AI68" s="487"/>
      <c r="AJ68" s="487"/>
      <c r="AK68" s="487"/>
      <c r="AL68" s="487"/>
      <c r="AM68" s="487"/>
      <c r="AN68" s="487"/>
      <c r="AO68" s="487"/>
      <c r="AP68" s="487"/>
      <c r="AQ68" s="487"/>
      <c r="AR68" s="487"/>
      <c r="AS68" s="487"/>
    </row>
    <row r="69" spans="1:45">
      <c r="A69" s="501"/>
      <c r="B69" s="505" t="s">
        <v>219</v>
      </c>
      <c r="C69" s="506">
        <v>0</v>
      </c>
      <c r="D69" s="184">
        <v>62.02</v>
      </c>
      <c r="E69" s="184">
        <v>63.42</v>
      </c>
      <c r="F69" s="184">
        <v>61.37</v>
      </c>
      <c r="G69" s="184">
        <v>63.72</v>
      </c>
      <c r="H69" s="184">
        <v>60.28</v>
      </c>
      <c r="I69" s="487"/>
      <c r="J69" s="487"/>
      <c r="K69" s="487"/>
      <c r="L69" s="487"/>
      <c r="M69" s="487"/>
      <c r="N69" s="487"/>
      <c r="O69" s="487"/>
      <c r="P69" s="487"/>
      <c r="Q69" s="487"/>
      <c r="R69" s="487"/>
      <c r="S69" s="487"/>
      <c r="T69" s="487"/>
      <c r="U69" s="487"/>
      <c r="V69" s="487"/>
      <c r="W69" s="487"/>
      <c r="X69" s="487"/>
      <c r="Y69" s="487"/>
      <c r="Z69" s="487"/>
      <c r="AA69" s="487"/>
      <c r="AB69" s="487"/>
      <c r="AC69" s="487"/>
      <c r="AD69" s="487"/>
      <c r="AE69" s="487"/>
      <c r="AF69" s="487"/>
      <c r="AG69" s="487"/>
      <c r="AH69" s="487"/>
      <c r="AI69" s="487"/>
      <c r="AJ69" s="487"/>
      <c r="AK69" s="487"/>
      <c r="AL69" s="487"/>
      <c r="AM69" s="487"/>
      <c r="AN69" s="487"/>
      <c r="AO69" s="487"/>
      <c r="AP69" s="487"/>
      <c r="AQ69" s="487"/>
      <c r="AR69" s="487"/>
      <c r="AS69" s="487"/>
    </row>
    <row r="70" spans="1:45">
      <c r="A70" s="501"/>
      <c r="B70" s="505" t="s">
        <v>220</v>
      </c>
      <c r="C70" s="506">
        <v>-1</v>
      </c>
      <c r="D70" s="184">
        <v>12.79</v>
      </c>
      <c r="E70" s="184">
        <v>12.24</v>
      </c>
      <c r="F70" s="184">
        <v>12.27</v>
      </c>
      <c r="G70" s="184">
        <v>12.91</v>
      </c>
      <c r="H70" s="184">
        <v>15.78</v>
      </c>
      <c r="I70" s="487"/>
      <c r="J70" s="487"/>
      <c r="K70" s="487"/>
      <c r="L70" s="487"/>
      <c r="M70" s="487"/>
      <c r="N70" s="487"/>
      <c r="O70" s="487"/>
      <c r="P70" s="487"/>
      <c r="Q70" s="487"/>
      <c r="R70" s="487"/>
      <c r="S70" s="487"/>
      <c r="T70" s="487"/>
      <c r="U70" s="487"/>
      <c r="V70" s="487"/>
      <c r="W70" s="487"/>
      <c r="X70" s="487"/>
      <c r="Y70" s="487"/>
      <c r="Z70" s="487"/>
      <c r="AA70" s="487"/>
      <c r="AB70" s="487"/>
      <c r="AC70" s="487"/>
      <c r="AD70" s="487"/>
      <c r="AE70" s="487"/>
      <c r="AF70" s="487"/>
      <c r="AG70" s="487"/>
      <c r="AH70" s="487"/>
      <c r="AI70" s="487"/>
      <c r="AJ70" s="487"/>
      <c r="AK70" s="487"/>
      <c r="AL70" s="487"/>
      <c r="AM70" s="487"/>
      <c r="AN70" s="487"/>
      <c r="AO70" s="487"/>
      <c r="AP70" s="487"/>
      <c r="AQ70" s="487"/>
      <c r="AR70" s="487"/>
      <c r="AS70" s="487"/>
    </row>
    <row r="71" spans="1:45">
      <c r="A71" s="501"/>
      <c r="B71" s="501"/>
      <c r="C71" s="507"/>
      <c r="D71" s="188"/>
      <c r="E71" s="188"/>
      <c r="F71" s="188"/>
      <c r="G71" s="188"/>
      <c r="H71" s="188"/>
      <c r="I71" s="487"/>
      <c r="J71" s="487"/>
      <c r="K71" s="487"/>
      <c r="L71" s="487"/>
      <c r="M71" s="487"/>
      <c r="N71" s="487"/>
      <c r="O71" s="487"/>
      <c r="P71" s="487"/>
      <c r="Q71" s="487"/>
      <c r="R71" s="487"/>
      <c r="S71" s="487"/>
      <c r="T71" s="487"/>
      <c r="U71" s="487"/>
      <c r="V71" s="487"/>
      <c r="W71" s="487"/>
      <c r="X71" s="487"/>
      <c r="Y71" s="487"/>
      <c r="Z71" s="487"/>
      <c r="AA71" s="487"/>
      <c r="AB71" s="487"/>
      <c r="AC71" s="487"/>
      <c r="AD71" s="487"/>
      <c r="AE71" s="487"/>
      <c r="AF71" s="487"/>
      <c r="AG71" s="487"/>
      <c r="AH71" s="487"/>
      <c r="AI71" s="487"/>
      <c r="AJ71" s="487"/>
      <c r="AK71" s="487"/>
      <c r="AL71" s="487"/>
      <c r="AM71" s="487"/>
      <c r="AN71" s="487"/>
      <c r="AO71" s="487"/>
      <c r="AP71" s="487"/>
      <c r="AQ71" s="487"/>
      <c r="AR71" s="487"/>
      <c r="AS71" s="487"/>
    </row>
    <row r="72" spans="1:45">
      <c r="A72" s="494"/>
      <c r="B72" s="495"/>
      <c r="C72" s="495"/>
      <c r="D72" s="496"/>
      <c r="E72" s="496"/>
      <c r="F72" s="496"/>
      <c r="G72" s="496"/>
      <c r="H72" s="496"/>
      <c r="I72" s="487"/>
      <c r="J72" s="487"/>
      <c r="K72" s="487"/>
      <c r="L72" s="487"/>
      <c r="M72" s="487"/>
      <c r="N72" s="487"/>
      <c r="O72" s="487"/>
      <c r="P72" s="487"/>
      <c r="Q72" s="487"/>
      <c r="R72" s="487"/>
      <c r="S72" s="487"/>
      <c r="T72" s="487"/>
      <c r="U72" s="487"/>
      <c r="V72" s="487"/>
      <c r="W72" s="487"/>
      <c r="X72" s="487"/>
      <c r="Y72" s="487"/>
      <c r="Z72" s="487"/>
      <c r="AA72" s="487"/>
      <c r="AB72" s="487"/>
      <c r="AC72" s="487"/>
      <c r="AD72" s="487"/>
      <c r="AE72" s="487"/>
      <c r="AF72" s="487"/>
      <c r="AG72" s="487"/>
      <c r="AH72" s="487"/>
      <c r="AI72" s="487"/>
      <c r="AJ72" s="487"/>
      <c r="AK72" s="487"/>
      <c r="AL72" s="487"/>
      <c r="AM72" s="487"/>
      <c r="AN72" s="487"/>
      <c r="AO72" s="487"/>
      <c r="AP72" s="487"/>
      <c r="AQ72" s="487"/>
      <c r="AR72" s="487"/>
      <c r="AS72" s="487"/>
    </row>
    <row r="73" spans="1:45">
      <c r="A73" s="497">
        <v>20</v>
      </c>
      <c r="B73" s="498" t="s">
        <v>223</v>
      </c>
      <c r="C73" s="499"/>
      <c r="D73" s="500"/>
      <c r="E73" s="500"/>
      <c r="F73" s="500"/>
      <c r="G73" s="500"/>
      <c r="H73" s="500"/>
      <c r="I73" s="487"/>
      <c r="J73" s="487"/>
      <c r="K73" s="487"/>
      <c r="L73" s="487"/>
      <c r="M73" s="487"/>
      <c r="N73" s="487"/>
      <c r="O73" s="487"/>
      <c r="P73" s="487"/>
      <c r="Q73" s="487"/>
      <c r="R73" s="487"/>
      <c r="S73" s="487"/>
      <c r="T73" s="487"/>
      <c r="U73" s="487"/>
      <c r="V73" s="487"/>
      <c r="W73" s="487"/>
      <c r="X73" s="487"/>
      <c r="Y73" s="487"/>
      <c r="Z73" s="487"/>
      <c r="AA73" s="487"/>
      <c r="AB73" s="487"/>
      <c r="AC73" s="487"/>
      <c r="AD73" s="487"/>
      <c r="AE73" s="487"/>
      <c r="AF73" s="487"/>
      <c r="AG73" s="487"/>
      <c r="AH73" s="487"/>
      <c r="AI73" s="487"/>
      <c r="AJ73" s="487"/>
      <c r="AK73" s="487"/>
      <c r="AL73" s="487"/>
      <c r="AM73" s="487"/>
      <c r="AN73" s="487"/>
      <c r="AO73" s="487"/>
      <c r="AP73" s="487"/>
      <c r="AQ73" s="487"/>
      <c r="AR73" s="487"/>
      <c r="AS73" s="487"/>
    </row>
    <row r="74" spans="1:45" ht="21">
      <c r="A74" s="501"/>
      <c r="B74" s="887"/>
      <c r="C74" s="889" t="s">
        <v>590</v>
      </c>
      <c r="D74" s="186" t="s">
        <v>693</v>
      </c>
      <c r="E74" s="186" t="s">
        <v>222</v>
      </c>
      <c r="F74" s="186" t="s">
        <v>411</v>
      </c>
      <c r="G74" s="186" t="s">
        <v>197</v>
      </c>
      <c r="H74" s="186" t="s">
        <v>484</v>
      </c>
      <c r="I74" s="487"/>
      <c r="J74" s="487"/>
      <c r="K74" s="487"/>
      <c r="L74" s="487"/>
      <c r="M74" s="487"/>
      <c r="N74" s="487"/>
      <c r="O74" s="487"/>
      <c r="P74" s="487"/>
      <c r="Q74" s="487"/>
      <c r="R74" s="487"/>
      <c r="S74" s="487"/>
      <c r="T74" s="487"/>
      <c r="U74" s="487"/>
      <c r="V74" s="487"/>
      <c r="W74" s="487"/>
      <c r="X74" s="487"/>
      <c r="Y74" s="487"/>
      <c r="Z74" s="487"/>
      <c r="AA74" s="487"/>
      <c r="AB74" s="487"/>
      <c r="AC74" s="487"/>
      <c r="AD74" s="487"/>
      <c r="AE74" s="487"/>
      <c r="AF74" s="487"/>
      <c r="AG74" s="487"/>
      <c r="AH74" s="487"/>
      <c r="AI74" s="487"/>
      <c r="AJ74" s="487"/>
      <c r="AK74" s="487"/>
      <c r="AL74" s="487"/>
      <c r="AM74" s="487"/>
      <c r="AN74" s="487"/>
      <c r="AO74" s="487"/>
      <c r="AP74" s="487"/>
      <c r="AQ74" s="487"/>
      <c r="AR74" s="487"/>
      <c r="AS74" s="487"/>
    </row>
    <row r="75" spans="1:45">
      <c r="A75" s="501"/>
      <c r="B75" s="888"/>
      <c r="C75" s="890"/>
      <c r="D75" s="187" t="s">
        <v>535</v>
      </c>
      <c r="E75" s="187" t="s">
        <v>535</v>
      </c>
      <c r="F75" s="187" t="s">
        <v>535</v>
      </c>
      <c r="G75" s="187" t="s">
        <v>535</v>
      </c>
      <c r="H75" s="187" t="s">
        <v>535</v>
      </c>
      <c r="I75" s="487"/>
      <c r="J75" s="487"/>
      <c r="K75" s="487"/>
      <c r="L75" s="487"/>
      <c r="M75" s="487"/>
      <c r="N75" s="487"/>
      <c r="O75" s="487"/>
      <c r="P75" s="487"/>
      <c r="Q75" s="487"/>
      <c r="R75" s="487"/>
      <c r="S75" s="487"/>
      <c r="T75" s="487"/>
      <c r="U75" s="487"/>
      <c r="V75" s="487"/>
      <c r="W75" s="487"/>
      <c r="X75" s="487"/>
      <c r="Y75" s="487"/>
      <c r="Z75" s="487"/>
      <c r="AA75" s="487"/>
      <c r="AB75" s="487"/>
      <c r="AC75" s="487"/>
      <c r="AD75" s="487"/>
      <c r="AE75" s="487"/>
      <c r="AF75" s="487"/>
      <c r="AG75" s="487"/>
      <c r="AH75" s="487"/>
      <c r="AI75" s="487"/>
      <c r="AJ75" s="487"/>
      <c r="AK75" s="487"/>
      <c r="AL75" s="487"/>
      <c r="AM75" s="487"/>
      <c r="AN75" s="487"/>
      <c r="AO75" s="487"/>
      <c r="AP75" s="487"/>
      <c r="AQ75" s="487"/>
      <c r="AR75" s="487"/>
      <c r="AS75" s="487"/>
    </row>
    <row r="76" spans="1:45">
      <c r="A76" s="501"/>
      <c r="B76" s="505" t="s">
        <v>227</v>
      </c>
      <c r="C76" s="506">
        <v>1</v>
      </c>
      <c r="D76" s="184">
        <v>88.2</v>
      </c>
      <c r="E76" s="184">
        <v>89.29</v>
      </c>
      <c r="F76" s="184">
        <v>87.45</v>
      </c>
      <c r="G76" s="184">
        <v>85.21</v>
      </c>
      <c r="H76" s="184"/>
      <c r="I76" s="487"/>
      <c r="J76" s="487"/>
      <c r="K76" s="487"/>
      <c r="L76" s="487"/>
      <c r="M76" s="487"/>
      <c r="N76" s="487"/>
      <c r="O76" s="487"/>
      <c r="P76" s="487"/>
      <c r="Q76" s="487"/>
      <c r="R76" s="487"/>
      <c r="S76" s="487"/>
      <c r="T76" s="487"/>
      <c r="U76" s="487"/>
      <c r="V76" s="487"/>
      <c r="W76" s="487"/>
      <c r="X76" s="487"/>
      <c r="Y76" s="487"/>
      <c r="Z76" s="487"/>
      <c r="AA76" s="487"/>
      <c r="AB76" s="487"/>
      <c r="AC76" s="487"/>
      <c r="AD76" s="487"/>
      <c r="AE76" s="487"/>
      <c r="AF76" s="487"/>
      <c r="AG76" s="487"/>
      <c r="AH76" s="487"/>
      <c r="AI76" s="487"/>
      <c r="AJ76" s="487"/>
      <c r="AK76" s="487"/>
      <c r="AL76" s="487"/>
      <c r="AM76" s="487"/>
      <c r="AN76" s="487"/>
      <c r="AO76" s="487"/>
      <c r="AP76" s="487"/>
      <c r="AQ76" s="487"/>
      <c r="AR76" s="487"/>
      <c r="AS76" s="487"/>
    </row>
    <row r="77" spans="1:45">
      <c r="A77" s="501"/>
      <c r="B77" s="505" t="s">
        <v>220</v>
      </c>
      <c r="C77" s="506">
        <v>-1</v>
      </c>
      <c r="D77" s="184">
        <v>11.61</v>
      </c>
      <c r="E77" s="184">
        <v>10.59</v>
      </c>
      <c r="F77" s="184">
        <v>11.95</v>
      </c>
      <c r="G77" s="184">
        <v>14.39</v>
      </c>
      <c r="H77" s="184"/>
      <c r="I77" s="487"/>
      <c r="J77" s="487"/>
      <c r="K77" s="487"/>
      <c r="L77" s="487"/>
      <c r="M77" s="487"/>
      <c r="N77" s="487"/>
      <c r="O77" s="487"/>
      <c r="P77" s="487"/>
      <c r="Q77" s="487"/>
      <c r="R77" s="487"/>
      <c r="S77" s="487"/>
      <c r="T77" s="487"/>
      <c r="U77" s="487"/>
      <c r="V77" s="487"/>
      <c r="W77" s="487"/>
      <c r="X77" s="487"/>
      <c r="Y77" s="487"/>
      <c r="Z77" s="487"/>
      <c r="AA77" s="487"/>
      <c r="AB77" s="487"/>
      <c r="AC77" s="487"/>
      <c r="AD77" s="487"/>
      <c r="AE77" s="487"/>
      <c r="AF77" s="487"/>
      <c r="AG77" s="487"/>
      <c r="AH77" s="487"/>
      <c r="AI77" s="487"/>
      <c r="AJ77" s="487"/>
      <c r="AK77" s="487"/>
      <c r="AL77" s="487"/>
      <c r="AM77" s="487"/>
      <c r="AN77" s="487"/>
      <c r="AO77" s="487"/>
      <c r="AP77" s="487"/>
      <c r="AQ77" s="487"/>
      <c r="AR77" s="487"/>
      <c r="AS77" s="487"/>
    </row>
    <row r="78" spans="1:45">
      <c r="A78" s="501"/>
      <c r="B78" s="501"/>
      <c r="C78" s="507"/>
      <c r="D78" s="188"/>
      <c r="E78" s="188"/>
      <c r="F78" s="188"/>
      <c r="G78" s="188"/>
      <c r="H78" s="188"/>
      <c r="I78" s="487"/>
      <c r="J78" s="487"/>
      <c r="K78" s="487"/>
      <c r="L78" s="487"/>
      <c r="M78" s="487"/>
      <c r="N78" s="487"/>
      <c r="O78" s="487"/>
      <c r="P78" s="487"/>
      <c r="Q78" s="487"/>
      <c r="R78" s="487"/>
      <c r="S78" s="487"/>
      <c r="T78" s="487"/>
      <c r="U78" s="487"/>
      <c r="V78" s="487"/>
      <c r="W78" s="487"/>
      <c r="X78" s="487"/>
      <c r="Y78" s="487"/>
      <c r="Z78" s="487"/>
      <c r="AA78" s="487"/>
      <c r="AB78" s="487"/>
      <c r="AC78" s="487"/>
      <c r="AD78" s="487"/>
      <c r="AE78" s="487"/>
      <c r="AF78" s="487"/>
      <c r="AG78" s="487"/>
      <c r="AH78" s="487"/>
      <c r="AI78" s="487"/>
      <c r="AJ78" s="487"/>
      <c r="AK78" s="487"/>
      <c r="AL78" s="487"/>
      <c r="AM78" s="487"/>
      <c r="AN78" s="487"/>
      <c r="AO78" s="487"/>
      <c r="AP78" s="487"/>
      <c r="AQ78" s="487"/>
      <c r="AR78" s="487"/>
      <c r="AS78" s="487"/>
    </row>
    <row r="79" spans="1:45">
      <c r="A79" s="494"/>
      <c r="B79" s="495"/>
      <c r="C79" s="495"/>
      <c r="D79" s="496"/>
      <c r="E79" s="496"/>
      <c r="F79" s="496"/>
      <c r="G79" s="496"/>
      <c r="H79" s="496"/>
      <c r="I79" s="487"/>
      <c r="J79" s="487"/>
      <c r="K79" s="487"/>
      <c r="L79" s="487"/>
      <c r="M79" s="487"/>
      <c r="N79" s="487"/>
      <c r="O79" s="487"/>
      <c r="P79" s="487"/>
      <c r="Q79" s="487"/>
      <c r="R79" s="487"/>
      <c r="S79" s="487"/>
      <c r="T79" s="487"/>
      <c r="U79" s="487"/>
      <c r="V79" s="487"/>
      <c r="W79" s="487"/>
      <c r="X79" s="487"/>
      <c r="Y79" s="487"/>
      <c r="Z79" s="487"/>
      <c r="AA79" s="487"/>
      <c r="AB79" s="487"/>
      <c r="AC79" s="487"/>
      <c r="AD79" s="487"/>
      <c r="AE79" s="487"/>
      <c r="AF79" s="487"/>
      <c r="AG79" s="487"/>
      <c r="AH79" s="487"/>
      <c r="AI79" s="487"/>
      <c r="AJ79" s="487"/>
      <c r="AK79" s="487"/>
      <c r="AL79" s="487"/>
      <c r="AM79" s="487"/>
      <c r="AN79" s="487"/>
      <c r="AO79" s="487"/>
      <c r="AP79" s="487"/>
      <c r="AQ79" s="487"/>
      <c r="AR79" s="487"/>
      <c r="AS79" s="487"/>
    </row>
    <row r="80" spans="1:45">
      <c r="A80" s="497">
        <v>21</v>
      </c>
      <c r="B80" s="498" t="s">
        <v>286</v>
      </c>
      <c r="C80" s="499"/>
      <c r="D80" s="500"/>
      <c r="E80" s="500"/>
      <c r="F80" s="500"/>
      <c r="G80" s="500"/>
      <c r="H80" s="500"/>
      <c r="I80" s="487"/>
      <c r="J80" s="487"/>
      <c r="K80" s="487"/>
      <c r="L80" s="487"/>
      <c r="M80" s="487"/>
      <c r="N80" s="487"/>
      <c r="O80" s="487"/>
      <c r="P80" s="487"/>
      <c r="Q80" s="487"/>
      <c r="R80" s="487"/>
      <c r="S80" s="487"/>
      <c r="T80" s="487"/>
      <c r="U80" s="487"/>
      <c r="V80" s="487"/>
      <c r="W80" s="487"/>
      <c r="X80" s="487"/>
      <c r="Y80" s="487"/>
      <c r="Z80" s="487"/>
      <c r="AA80" s="487"/>
      <c r="AB80" s="487"/>
      <c r="AC80" s="487"/>
      <c r="AD80" s="487"/>
      <c r="AE80" s="487"/>
      <c r="AF80" s="487"/>
      <c r="AG80" s="487"/>
      <c r="AH80" s="487"/>
      <c r="AI80" s="487"/>
      <c r="AJ80" s="487"/>
      <c r="AK80" s="487"/>
      <c r="AL80" s="487"/>
      <c r="AM80" s="487"/>
      <c r="AN80" s="487"/>
      <c r="AO80" s="487"/>
      <c r="AP80" s="487"/>
      <c r="AQ80" s="487"/>
      <c r="AR80" s="487"/>
      <c r="AS80" s="487"/>
    </row>
    <row r="81" spans="1:45" ht="21">
      <c r="A81" s="501"/>
      <c r="B81" s="887"/>
      <c r="C81" s="889" t="s">
        <v>590</v>
      </c>
      <c r="D81" s="186" t="s">
        <v>693</v>
      </c>
      <c r="E81" s="186" t="s">
        <v>222</v>
      </c>
      <c r="F81" s="186" t="s">
        <v>411</v>
      </c>
      <c r="G81" s="186" t="s">
        <v>197</v>
      </c>
      <c r="H81" s="186" t="s">
        <v>484</v>
      </c>
      <c r="I81" s="487"/>
      <c r="J81" s="487"/>
      <c r="K81" s="487"/>
      <c r="L81" s="487"/>
      <c r="M81" s="487"/>
      <c r="N81" s="487"/>
      <c r="O81" s="487"/>
      <c r="P81" s="487"/>
      <c r="Q81" s="487"/>
      <c r="R81" s="487"/>
      <c r="S81" s="487"/>
      <c r="T81" s="487"/>
      <c r="U81" s="487"/>
      <c r="V81" s="487"/>
      <c r="W81" s="487"/>
      <c r="X81" s="487"/>
      <c r="Y81" s="487"/>
      <c r="Z81" s="487"/>
      <c r="AA81" s="487"/>
      <c r="AB81" s="487"/>
      <c r="AC81" s="487"/>
      <c r="AD81" s="487"/>
      <c r="AE81" s="487"/>
      <c r="AF81" s="487"/>
      <c r="AG81" s="487"/>
      <c r="AH81" s="487"/>
      <c r="AI81" s="487"/>
      <c r="AJ81" s="487"/>
      <c r="AK81" s="487"/>
      <c r="AL81" s="487"/>
      <c r="AM81" s="487"/>
      <c r="AN81" s="487"/>
      <c r="AO81" s="487"/>
      <c r="AP81" s="487"/>
      <c r="AQ81" s="487"/>
      <c r="AR81" s="487"/>
      <c r="AS81" s="487"/>
    </row>
    <row r="82" spans="1:45">
      <c r="A82" s="501"/>
      <c r="B82" s="888"/>
      <c r="C82" s="890"/>
      <c r="D82" s="187" t="s">
        <v>535</v>
      </c>
      <c r="E82" s="187" t="s">
        <v>535</v>
      </c>
      <c r="F82" s="187" t="s">
        <v>535</v>
      </c>
      <c r="G82" s="187" t="s">
        <v>535</v>
      </c>
      <c r="H82" s="187" t="s">
        <v>535</v>
      </c>
      <c r="I82" s="487"/>
      <c r="J82" s="487"/>
      <c r="K82" s="487"/>
      <c r="L82" s="487"/>
      <c r="M82" s="487"/>
      <c r="N82" s="487"/>
      <c r="O82" s="487"/>
      <c r="P82" s="487"/>
      <c r="Q82" s="487"/>
      <c r="R82" s="487"/>
      <c r="S82" s="487"/>
      <c r="T82" s="487"/>
      <c r="U82" s="487"/>
      <c r="V82" s="487"/>
      <c r="W82" s="487"/>
      <c r="X82" s="487"/>
      <c r="Y82" s="487"/>
      <c r="Z82" s="487"/>
      <c r="AA82" s="487"/>
      <c r="AB82" s="487"/>
      <c r="AC82" s="487"/>
      <c r="AD82" s="487"/>
      <c r="AE82" s="487"/>
      <c r="AF82" s="487"/>
      <c r="AG82" s="487"/>
      <c r="AH82" s="487"/>
      <c r="AI82" s="487"/>
      <c r="AJ82" s="487"/>
      <c r="AK82" s="487"/>
      <c r="AL82" s="487"/>
      <c r="AM82" s="487"/>
      <c r="AN82" s="487"/>
      <c r="AO82" s="487"/>
      <c r="AP82" s="487"/>
      <c r="AQ82" s="487"/>
      <c r="AR82" s="487"/>
      <c r="AS82" s="487"/>
    </row>
    <row r="83" spans="1:45">
      <c r="A83" s="501"/>
      <c r="B83" s="505" t="s">
        <v>228</v>
      </c>
      <c r="C83" s="506">
        <v>1</v>
      </c>
      <c r="D83" s="184">
        <v>46.89</v>
      </c>
      <c r="E83" s="184">
        <v>46.09</v>
      </c>
      <c r="F83" s="184">
        <v>46.44</v>
      </c>
      <c r="G83" s="184">
        <v>45.43</v>
      </c>
      <c r="H83" s="184"/>
      <c r="I83" s="487"/>
      <c r="J83" s="487"/>
      <c r="K83" s="487"/>
      <c r="L83" s="487"/>
      <c r="M83" s="487"/>
      <c r="N83" s="487"/>
      <c r="O83" s="487"/>
      <c r="P83" s="487"/>
      <c r="Q83" s="487"/>
      <c r="R83" s="487"/>
      <c r="S83" s="487"/>
      <c r="T83" s="487"/>
      <c r="U83" s="487"/>
      <c r="V83" s="487"/>
      <c r="W83" s="487"/>
      <c r="X83" s="487"/>
      <c r="Y83" s="487"/>
      <c r="Z83" s="487"/>
      <c r="AA83" s="487"/>
      <c r="AB83" s="487"/>
      <c r="AC83" s="487"/>
      <c r="AD83" s="487"/>
      <c r="AE83" s="487"/>
      <c r="AF83" s="487"/>
      <c r="AG83" s="487"/>
      <c r="AH83" s="487"/>
      <c r="AI83" s="487"/>
      <c r="AJ83" s="487"/>
      <c r="AK83" s="487"/>
      <c r="AL83" s="487"/>
      <c r="AM83" s="487"/>
      <c r="AN83" s="487"/>
      <c r="AO83" s="487"/>
      <c r="AP83" s="487"/>
      <c r="AQ83" s="487"/>
      <c r="AR83" s="487"/>
      <c r="AS83" s="487"/>
    </row>
    <row r="84" spans="1:45">
      <c r="A84" s="501"/>
      <c r="B84" s="505" t="s">
        <v>229</v>
      </c>
      <c r="C84" s="506">
        <v>-1</v>
      </c>
      <c r="D84" s="184">
        <v>51.86</v>
      </c>
      <c r="E84" s="184">
        <v>49.7</v>
      </c>
      <c r="F84" s="184">
        <v>50.09</v>
      </c>
      <c r="G84" s="184">
        <v>51.49</v>
      </c>
      <c r="H84" s="184"/>
      <c r="I84" s="487"/>
      <c r="J84" s="487"/>
      <c r="K84" s="487"/>
      <c r="L84" s="487"/>
      <c r="M84" s="487"/>
      <c r="N84" s="487"/>
      <c r="O84" s="487"/>
      <c r="P84" s="487"/>
      <c r="Q84" s="487"/>
      <c r="R84" s="487"/>
      <c r="S84" s="487"/>
      <c r="T84" s="487"/>
      <c r="U84" s="487"/>
      <c r="V84" s="487"/>
      <c r="W84" s="487"/>
      <c r="X84" s="487"/>
      <c r="Y84" s="487"/>
      <c r="Z84" s="487"/>
      <c r="AA84" s="487"/>
      <c r="AB84" s="487"/>
      <c r="AC84" s="487"/>
      <c r="AD84" s="487"/>
      <c r="AE84" s="487"/>
      <c r="AF84" s="487"/>
      <c r="AG84" s="487"/>
      <c r="AH84" s="487"/>
      <c r="AI84" s="487"/>
      <c r="AJ84" s="487"/>
      <c r="AK84" s="487"/>
      <c r="AL84" s="487"/>
      <c r="AM84" s="487"/>
      <c r="AN84" s="487"/>
      <c r="AO84" s="487"/>
      <c r="AP84" s="487"/>
      <c r="AQ84" s="487"/>
      <c r="AR84" s="487"/>
      <c r="AS84" s="487"/>
    </row>
    <row r="85" spans="1:45">
      <c r="A85" s="501"/>
      <c r="B85" s="501"/>
      <c r="C85" s="507"/>
      <c r="D85" s="188"/>
      <c r="E85" s="188"/>
      <c r="F85" s="188"/>
      <c r="G85" s="188"/>
      <c r="H85" s="188"/>
      <c r="I85" s="487"/>
      <c r="J85" s="487"/>
      <c r="K85" s="487"/>
      <c r="L85" s="487"/>
      <c r="M85" s="487"/>
      <c r="N85" s="487"/>
      <c r="O85" s="487"/>
      <c r="P85" s="487"/>
      <c r="Q85" s="487"/>
      <c r="R85" s="487"/>
      <c r="S85" s="487"/>
      <c r="T85" s="487"/>
      <c r="U85" s="487"/>
      <c r="V85" s="487"/>
      <c r="W85" s="487"/>
      <c r="X85" s="487"/>
      <c r="Y85" s="487"/>
      <c r="Z85" s="487"/>
      <c r="AA85" s="487"/>
      <c r="AB85" s="487"/>
      <c r="AC85" s="487"/>
      <c r="AD85" s="487"/>
      <c r="AE85" s="487"/>
      <c r="AF85" s="487"/>
      <c r="AG85" s="487"/>
      <c r="AH85" s="487"/>
      <c r="AI85" s="487"/>
      <c r="AJ85" s="487"/>
      <c r="AK85" s="487"/>
      <c r="AL85" s="487"/>
      <c r="AM85" s="487"/>
      <c r="AN85" s="487"/>
      <c r="AO85" s="487"/>
      <c r="AP85" s="487"/>
      <c r="AQ85" s="487"/>
      <c r="AR85" s="487"/>
      <c r="AS85" s="487"/>
    </row>
    <row r="86" spans="1:45">
      <c r="A86" s="494"/>
      <c r="B86" s="495"/>
      <c r="C86" s="495"/>
      <c r="D86" s="496"/>
      <c r="E86" s="496"/>
      <c r="F86" s="496"/>
      <c r="G86" s="496"/>
      <c r="H86" s="496"/>
      <c r="I86" s="487"/>
      <c r="J86" s="487"/>
      <c r="K86" s="487"/>
      <c r="L86" s="487"/>
      <c r="M86" s="487"/>
      <c r="N86" s="487"/>
      <c r="O86" s="487"/>
      <c r="P86" s="487"/>
      <c r="Q86" s="487"/>
      <c r="R86" s="487"/>
      <c r="S86" s="487"/>
      <c r="T86" s="487"/>
      <c r="U86" s="487"/>
      <c r="V86" s="487"/>
      <c r="W86" s="487"/>
      <c r="X86" s="487"/>
      <c r="Y86" s="487"/>
      <c r="Z86" s="487"/>
      <c r="AA86" s="487"/>
      <c r="AB86" s="487"/>
      <c r="AC86" s="487"/>
      <c r="AD86" s="487"/>
      <c r="AE86" s="487"/>
      <c r="AF86" s="487"/>
      <c r="AG86" s="487"/>
      <c r="AH86" s="487"/>
      <c r="AI86" s="487"/>
      <c r="AJ86" s="487"/>
      <c r="AK86" s="487"/>
      <c r="AL86" s="487"/>
      <c r="AM86" s="487"/>
      <c r="AN86" s="487"/>
      <c r="AO86" s="487"/>
      <c r="AP86" s="487"/>
      <c r="AQ86" s="487"/>
      <c r="AR86" s="487"/>
      <c r="AS86" s="487"/>
    </row>
    <row r="87" spans="1:45">
      <c r="A87" s="497">
        <v>22</v>
      </c>
      <c r="B87" s="498" t="s">
        <v>230</v>
      </c>
      <c r="C87" s="499"/>
      <c r="D87" s="500"/>
      <c r="E87" s="500"/>
      <c r="F87" s="500"/>
      <c r="G87" s="500"/>
      <c r="H87" s="500"/>
      <c r="I87" s="487"/>
      <c r="J87" s="487"/>
      <c r="K87" s="487"/>
      <c r="L87" s="487"/>
      <c r="M87" s="487"/>
      <c r="N87" s="487"/>
      <c r="O87" s="487"/>
      <c r="P87" s="487"/>
      <c r="Q87" s="487"/>
      <c r="R87" s="487"/>
      <c r="S87" s="487"/>
      <c r="T87" s="487"/>
      <c r="U87" s="487"/>
      <c r="V87" s="487"/>
      <c r="W87" s="487"/>
      <c r="X87" s="487"/>
      <c r="Y87" s="487"/>
      <c r="Z87" s="487"/>
      <c r="AA87" s="487"/>
      <c r="AB87" s="487"/>
      <c r="AC87" s="487"/>
      <c r="AD87" s="487"/>
      <c r="AE87" s="487"/>
      <c r="AF87" s="487"/>
      <c r="AG87" s="487"/>
      <c r="AH87" s="487"/>
      <c r="AI87" s="487"/>
      <c r="AJ87" s="487"/>
      <c r="AK87" s="487"/>
      <c r="AL87" s="487"/>
      <c r="AM87" s="487"/>
      <c r="AN87" s="487"/>
      <c r="AO87" s="487"/>
      <c r="AP87" s="487"/>
      <c r="AQ87" s="487"/>
      <c r="AR87" s="487"/>
      <c r="AS87" s="487"/>
    </row>
    <row r="88" spans="1:45" ht="21">
      <c r="A88" s="501"/>
      <c r="B88" s="887"/>
      <c r="C88" s="889" t="s">
        <v>590</v>
      </c>
      <c r="D88" s="186" t="s">
        <v>693</v>
      </c>
      <c r="E88" s="186" t="s">
        <v>222</v>
      </c>
      <c r="F88" s="186" t="s">
        <v>411</v>
      </c>
      <c r="G88" s="186" t="s">
        <v>197</v>
      </c>
      <c r="H88" s="186" t="s">
        <v>484</v>
      </c>
      <c r="I88" s="487"/>
      <c r="J88" s="487"/>
      <c r="K88" s="487"/>
      <c r="L88" s="487"/>
      <c r="M88" s="487"/>
      <c r="N88" s="487"/>
      <c r="O88" s="487"/>
      <c r="P88" s="487"/>
      <c r="Q88" s="487"/>
      <c r="R88" s="487"/>
      <c r="S88" s="487"/>
      <c r="T88" s="487"/>
      <c r="U88" s="487"/>
      <c r="V88" s="487"/>
      <c r="W88" s="487"/>
      <c r="X88" s="487"/>
      <c r="Y88" s="487"/>
      <c r="Z88" s="487"/>
      <c r="AA88" s="487"/>
      <c r="AB88" s="487"/>
      <c r="AC88" s="487"/>
      <c r="AD88" s="487"/>
      <c r="AE88" s="487"/>
      <c r="AF88" s="487"/>
      <c r="AG88" s="487"/>
      <c r="AH88" s="487"/>
      <c r="AI88" s="487"/>
      <c r="AJ88" s="487"/>
      <c r="AK88" s="487"/>
      <c r="AL88" s="487"/>
      <c r="AM88" s="487"/>
      <c r="AN88" s="487"/>
      <c r="AO88" s="487"/>
      <c r="AP88" s="487"/>
      <c r="AQ88" s="487"/>
      <c r="AR88" s="487"/>
      <c r="AS88" s="487"/>
    </row>
    <row r="89" spans="1:45">
      <c r="A89" s="501"/>
      <c r="B89" s="888"/>
      <c r="C89" s="890"/>
      <c r="D89" s="187" t="s">
        <v>535</v>
      </c>
      <c r="E89" s="187" t="s">
        <v>535</v>
      </c>
      <c r="F89" s="187" t="s">
        <v>535</v>
      </c>
      <c r="G89" s="187" t="s">
        <v>535</v>
      </c>
      <c r="H89" s="187" t="s">
        <v>535</v>
      </c>
      <c r="I89" s="487"/>
      <c r="J89" s="487"/>
      <c r="K89" s="487"/>
      <c r="L89" s="487"/>
      <c r="M89" s="487"/>
      <c r="N89" s="487"/>
      <c r="O89" s="487"/>
      <c r="P89" s="487"/>
      <c r="Q89" s="487"/>
      <c r="R89" s="487"/>
      <c r="S89" s="487"/>
      <c r="T89" s="487"/>
      <c r="U89" s="487"/>
      <c r="V89" s="487"/>
      <c r="W89" s="487"/>
      <c r="X89" s="487"/>
      <c r="Y89" s="487"/>
      <c r="Z89" s="487"/>
      <c r="AA89" s="487"/>
      <c r="AB89" s="487"/>
      <c r="AC89" s="487"/>
      <c r="AD89" s="487"/>
      <c r="AE89" s="487"/>
      <c r="AF89" s="487"/>
      <c r="AG89" s="487"/>
      <c r="AH89" s="487"/>
      <c r="AI89" s="487"/>
      <c r="AJ89" s="487"/>
      <c r="AK89" s="487"/>
      <c r="AL89" s="487"/>
      <c r="AM89" s="487"/>
      <c r="AN89" s="487"/>
      <c r="AO89" s="487"/>
      <c r="AP89" s="487"/>
      <c r="AQ89" s="487"/>
      <c r="AR89" s="487"/>
      <c r="AS89" s="487"/>
    </row>
    <row r="90" spans="1:45">
      <c r="A90" s="501"/>
      <c r="B90" s="505" t="s">
        <v>227</v>
      </c>
      <c r="C90" s="506">
        <v>1</v>
      </c>
      <c r="D90" s="184">
        <v>21.12</v>
      </c>
      <c r="E90" s="184">
        <v>22.92</v>
      </c>
      <c r="F90" s="184">
        <v>22.18</v>
      </c>
      <c r="G90" s="184">
        <v>15.9</v>
      </c>
      <c r="H90" s="184"/>
      <c r="I90" s="487"/>
      <c r="J90" s="487"/>
      <c r="K90" s="487"/>
      <c r="L90" s="487"/>
      <c r="M90" s="487"/>
      <c r="N90" s="487"/>
      <c r="O90" s="487"/>
      <c r="P90" s="487"/>
      <c r="Q90" s="487"/>
      <c r="R90" s="487"/>
      <c r="S90" s="487"/>
      <c r="T90" s="487"/>
      <c r="U90" s="487"/>
      <c r="V90" s="487"/>
      <c r="W90" s="487"/>
      <c r="X90" s="487"/>
      <c r="Y90" s="487"/>
      <c r="Z90" s="487"/>
      <c r="AA90" s="487"/>
      <c r="AB90" s="487"/>
      <c r="AC90" s="487"/>
      <c r="AD90" s="487"/>
      <c r="AE90" s="487"/>
      <c r="AF90" s="487"/>
      <c r="AG90" s="487"/>
      <c r="AH90" s="487"/>
      <c r="AI90" s="487"/>
      <c r="AJ90" s="487"/>
      <c r="AK90" s="487"/>
      <c r="AL90" s="487"/>
      <c r="AM90" s="487"/>
      <c r="AN90" s="487"/>
      <c r="AO90" s="487"/>
      <c r="AP90" s="487"/>
      <c r="AQ90" s="487"/>
      <c r="AR90" s="487"/>
      <c r="AS90" s="487"/>
    </row>
    <row r="91" spans="1:45">
      <c r="A91" s="501"/>
      <c r="B91" s="505" t="s">
        <v>220</v>
      </c>
      <c r="C91" s="506">
        <v>-1</v>
      </c>
      <c r="D91" s="184">
        <v>4.04</v>
      </c>
      <c r="E91" s="184">
        <v>3.37</v>
      </c>
      <c r="F91" s="184">
        <v>4.4800000000000004</v>
      </c>
      <c r="G91" s="184">
        <v>4.3099999999999996</v>
      </c>
      <c r="H91" s="184"/>
      <c r="I91" s="487"/>
      <c r="J91" s="487"/>
      <c r="K91" s="487"/>
      <c r="L91" s="487"/>
      <c r="M91" s="487"/>
      <c r="N91" s="487"/>
      <c r="O91" s="487"/>
      <c r="P91" s="487"/>
      <c r="Q91" s="487"/>
      <c r="R91" s="487"/>
      <c r="S91" s="487"/>
      <c r="T91" s="487"/>
      <c r="U91" s="487"/>
      <c r="V91" s="487"/>
      <c r="W91" s="487"/>
      <c r="X91" s="487"/>
      <c r="Y91" s="487"/>
      <c r="Z91" s="487"/>
      <c r="AA91" s="487"/>
      <c r="AB91" s="487"/>
      <c r="AC91" s="487"/>
      <c r="AD91" s="487"/>
      <c r="AE91" s="487"/>
      <c r="AF91" s="487"/>
      <c r="AG91" s="487"/>
      <c r="AH91" s="487"/>
      <c r="AI91" s="487"/>
      <c r="AJ91" s="487"/>
      <c r="AK91" s="487"/>
      <c r="AL91" s="487"/>
      <c r="AM91" s="487"/>
      <c r="AN91" s="487"/>
      <c r="AO91" s="487"/>
      <c r="AP91" s="487"/>
      <c r="AQ91" s="487"/>
      <c r="AR91" s="487"/>
      <c r="AS91" s="487"/>
    </row>
    <row r="92" spans="1:45">
      <c r="A92" s="501"/>
      <c r="B92" s="501"/>
      <c r="C92" s="507"/>
      <c r="D92" s="188"/>
      <c r="E92" s="188"/>
      <c r="F92" s="188"/>
      <c r="G92" s="188"/>
      <c r="H92" s="188"/>
      <c r="I92" s="487"/>
      <c r="J92" s="487"/>
      <c r="K92" s="487"/>
      <c r="L92" s="487"/>
      <c r="M92" s="487"/>
      <c r="N92" s="487"/>
      <c r="O92" s="487"/>
      <c r="P92" s="487"/>
      <c r="Q92" s="487"/>
      <c r="R92" s="487"/>
      <c r="S92" s="487"/>
      <c r="T92" s="487"/>
      <c r="U92" s="487"/>
      <c r="V92" s="487"/>
      <c r="W92" s="487"/>
      <c r="X92" s="487"/>
      <c r="Y92" s="487"/>
      <c r="Z92" s="487"/>
      <c r="AA92" s="487"/>
      <c r="AB92" s="487"/>
      <c r="AC92" s="487"/>
      <c r="AD92" s="487"/>
      <c r="AE92" s="487"/>
      <c r="AF92" s="487"/>
      <c r="AG92" s="487"/>
      <c r="AH92" s="487"/>
      <c r="AI92" s="487"/>
      <c r="AJ92" s="487"/>
      <c r="AK92" s="487"/>
      <c r="AL92" s="487"/>
      <c r="AM92" s="487"/>
      <c r="AN92" s="487"/>
      <c r="AO92" s="487"/>
      <c r="AP92" s="487"/>
      <c r="AQ92" s="487"/>
      <c r="AR92" s="487"/>
      <c r="AS92" s="487"/>
    </row>
    <row r="93" spans="1:45">
      <c r="A93" s="494"/>
      <c r="B93" s="495"/>
      <c r="C93" s="495"/>
      <c r="D93" s="496"/>
      <c r="E93" s="496"/>
      <c r="F93" s="496"/>
      <c r="G93" s="496"/>
      <c r="H93" s="496"/>
      <c r="I93" s="487"/>
      <c r="J93" s="487"/>
      <c r="K93" s="487"/>
      <c r="L93" s="487"/>
      <c r="M93" s="487"/>
      <c r="N93" s="487"/>
      <c r="O93" s="487"/>
      <c r="P93" s="487"/>
      <c r="Q93" s="487"/>
      <c r="R93" s="487"/>
      <c r="S93" s="487"/>
      <c r="T93" s="487"/>
      <c r="U93" s="487"/>
      <c r="V93" s="487"/>
      <c r="W93" s="487"/>
      <c r="X93" s="487"/>
      <c r="Y93" s="487"/>
      <c r="Z93" s="487"/>
      <c r="AA93" s="487"/>
      <c r="AB93" s="487"/>
      <c r="AC93" s="487"/>
      <c r="AD93" s="487"/>
      <c r="AE93" s="487"/>
      <c r="AF93" s="487"/>
      <c r="AG93" s="487"/>
      <c r="AH93" s="487"/>
      <c r="AI93" s="487"/>
      <c r="AJ93" s="487"/>
      <c r="AK93" s="487"/>
      <c r="AL93" s="487"/>
      <c r="AM93" s="487"/>
      <c r="AN93" s="487"/>
      <c r="AO93" s="487"/>
      <c r="AP93" s="487"/>
      <c r="AQ93" s="487"/>
      <c r="AR93" s="487"/>
      <c r="AS93" s="487"/>
    </row>
    <row r="94" spans="1:45">
      <c r="A94" s="497">
        <v>23</v>
      </c>
      <c r="B94" s="498" t="s">
        <v>231</v>
      </c>
      <c r="C94" s="499"/>
      <c r="D94" s="500"/>
      <c r="E94" s="500"/>
      <c r="F94" s="500"/>
      <c r="G94" s="500"/>
      <c r="H94" s="500"/>
      <c r="I94" s="487"/>
      <c r="J94" s="487"/>
      <c r="K94" s="487"/>
      <c r="L94" s="487"/>
      <c r="M94" s="487"/>
      <c r="N94" s="487"/>
      <c r="O94" s="487"/>
      <c r="P94" s="487"/>
      <c r="Q94" s="487"/>
      <c r="R94" s="487"/>
      <c r="S94" s="487"/>
      <c r="T94" s="487"/>
      <c r="U94" s="487"/>
      <c r="V94" s="487"/>
      <c r="W94" s="487"/>
      <c r="X94" s="487"/>
      <c r="Y94" s="487"/>
      <c r="Z94" s="487"/>
      <c r="AA94" s="487"/>
      <c r="AB94" s="487"/>
      <c r="AC94" s="487"/>
      <c r="AD94" s="487"/>
      <c r="AE94" s="487"/>
      <c r="AF94" s="487"/>
      <c r="AG94" s="487"/>
      <c r="AH94" s="487"/>
      <c r="AI94" s="487"/>
      <c r="AJ94" s="487"/>
      <c r="AK94" s="487"/>
      <c r="AL94" s="487"/>
      <c r="AM94" s="487"/>
      <c r="AN94" s="487"/>
      <c r="AO94" s="487"/>
      <c r="AP94" s="487"/>
      <c r="AQ94" s="487"/>
      <c r="AR94" s="487"/>
      <c r="AS94" s="487"/>
    </row>
    <row r="95" spans="1:45" ht="21">
      <c r="A95" s="501"/>
      <c r="B95" s="887"/>
      <c r="C95" s="889" t="s">
        <v>590</v>
      </c>
      <c r="D95" s="186" t="s">
        <v>693</v>
      </c>
      <c r="E95" s="186" t="s">
        <v>222</v>
      </c>
      <c r="F95" s="186" t="s">
        <v>411</v>
      </c>
      <c r="G95" s="186" t="s">
        <v>197</v>
      </c>
      <c r="H95" s="186" t="s">
        <v>484</v>
      </c>
      <c r="I95" s="487"/>
      <c r="J95" s="487"/>
      <c r="K95" s="487"/>
      <c r="L95" s="487"/>
      <c r="M95" s="487"/>
      <c r="N95" s="487"/>
      <c r="O95" s="487"/>
      <c r="P95" s="487"/>
      <c r="Q95" s="487"/>
      <c r="R95" s="487"/>
      <c r="S95" s="487"/>
      <c r="T95" s="487"/>
      <c r="U95" s="487"/>
      <c r="V95" s="487"/>
      <c r="W95" s="487"/>
      <c r="X95" s="487"/>
      <c r="Y95" s="487"/>
      <c r="Z95" s="487"/>
      <c r="AA95" s="487"/>
      <c r="AB95" s="487"/>
      <c r="AC95" s="487"/>
      <c r="AD95" s="487"/>
      <c r="AE95" s="487"/>
      <c r="AF95" s="487"/>
      <c r="AG95" s="487"/>
      <c r="AH95" s="487"/>
      <c r="AI95" s="487"/>
      <c r="AJ95" s="487"/>
      <c r="AK95" s="487"/>
      <c r="AL95" s="487"/>
      <c r="AM95" s="487"/>
      <c r="AN95" s="487"/>
      <c r="AO95" s="487"/>
      <c r="AP95" s="487"/>
      <c r="AQ95" s="487"/>
      <c r="AR95" s="487"/>
      <c r="AS95" s="487"/>
    </row>
    <row r="96" spans="1:45">
      <c r="A96" s="501"/>
      <c r="B96" s="888"/>
      <c r="C96" s="890"/>
      <c r="D96" s="187" t="s">
        <v>535</v>
      </c>
      <c r="E96" s="187" t="s">
        <v>535</v>
      </c>
      <c r="F96" s="187" t="s">
        <v>535</v>
      </c>
      <c r="G96" s="187" t="s">
        <v>535</v>
      </c>
      <c r="H96" s="187" t="s">
        <v>535</v>
      </c>
      <c r="I96" s="487"/>
      <c r="J96" s="487"/>
      <c r="K96" s="487"/>
      <c r="L96" s="487"/>
      <c r="M96" s="487"/>
      <c r="N96" s="487"/>
      <c r="O96" s="487"/>
      <c r="P96" s="487"/>
      <c r="Q96" s="487"/>
      <c r="R96" s="487"/>
      <c r="S96" s="487"/>
      <c r="T96" s="487"/>
      <c r="U96" s="487"/>
      <c r="V96" s="487"/>
      <c r="W96" s="487"/>
      <c r="X96" s="487"/>
      <c r="Y96" s="487"/>
      <c r="Z96" s="487"/>
      <c r="AA96" s="487"/>
      <c r="AB96" s="487"/>
      <c r="AC96" s="487"/>
      <c r="AD96" s="487"/>
      <c r="AE96" s="487"/>
      <c r="AF96" s="487"/>
      <c r="AG96" s="487"/>
      <c r="AH96" s="487"/>
      <c r="AI96" s="487"/>
      <c r="AJ96" s="487"/>
      <c r="AK96" s="487"/>
      <c r="AL96" s="487"/>
      <c r="AM96" s="487"/>
      <c r="AN96" s="487"/>
      <c r="AO96" s="487"/>
      <c r="AP96" s="487"/>
      <c r="AQ96" s="487"/>
      <c r="AR96" s="487"/>
      <c r="AS96" s="487"/>
    </row>
    <row r="97" spans="1:45">
      <c r="A97" s="501"/>
      <c r="B97" s="505" t="s">
        <v>540</v>
      </c>
      <c r="C97" s="506" t="s">
        <v>593</v>
      </c>
      <c r="D97" s="184">
        <v>13.92</v>
      </c>
      <c r="E97" s="184">
        <v>14.6</v>
      </c>
      <c r="F97" s="184">
        <v>13.69</v>
      </c>
      <c r="G97" s="184">
        <v>14.19</v>
      </c>
      <c r="H97" s="184"/>
      <c r="I97" s="487"/>
      <c r="J97" s="487"/>
      <c r="K97" s="487"/>
      <c r="L97" s="487"/>
      <c r="M97" s="487"/>
      <c r="N97" s="487"/>
      <c r="O97" s="487"/>
      <c r="P97" s="487"/>
      <c r="Q97" s="487"/>
      <c r="R97" s="487"/>
      <c r="S97" s="487"/>
      <c r="T97" s="487"/>
      <c r="U97" s="487"/>
      <c r="V97" s="487"/>
      <c r="W97" s="487"/>
      <c r="X97" s="487"/>
      <c r="Y97" s="487"/>
      <c r="Z97" s="487"/>
      <c r="AA97" s="487"/>
      <c r="AB97" s="487"/>
      <c r="AC97" s="487"/>
      <c r="AD97" s="487"/>
      <c r="AE97" s="487"/>
      <c r="AF97" s="487"/>
      <c r="AG97" s="487"/>
      <c r="AH97" s="487"/>
      <c r="AI97" s="487"/>
      <c r="AJ97" s="487"/>
      <c r="AK97" s="487"/>
      <c r="AL97" s="487"/>
      <c r="AM97" s="487"/>
      <c r="AN97" s="487"/>
      <c r="AO97" s="487"/>
      <c r="AP97" s="487"/>
      <c r="AQ97" s="487"/>
      <c r="AR97" s="487"/>
      <c r="AS97" s="487"/>
    </row>
    <row r="98" spans="1:45">
      <c r="A98" s="501"/>
      <c r="B98" s="505" t="s">
        <v>539</v>
      </c>
      <c r="C98" s="506" t="s">
        <v>594</v>
      </c>
      <c r="D98" s="184">
        <v>15.17</v>
      </c>
      <c r="E98" s="184">
        <v>14.79</v>
      </c>
      <c r="F98" s="184">
        <v>15.39</v>
      </c>
      <c r="G98" s="184">
        <v>14.94</v>
      </c>
      <c r="H98" s="184"/>
      <c r="I98" s="487"/>
      <c r="J98" s="487"/>
      <c r="K98" s="487"/>
      <c r="L98" s="487"/>
      <c r="M98" s="487"/>
      <c r="N98" s="487"/>
      <c r="O98" s="487"/>
      <c r="P98" s="487"/>
      <c r="Q98" s="487"/>
      <c r="R98" s="487"/>
      <c r="S98" s="487"/>
      <c r="T98" s="487"/>
      <c r="U98" s="487"/>
      <c r="V98" s="487"/>
      <c r="W98" s="487"/>
      <c r="X98" s="487"/>
      <c r="Y98" s="487"/>
      <c r="Z98" s="487"/>
      <c r="AA98" s="487"/>
      <c r="AB98" s="487"/>
      <c r="AC98" s="487"/>
      <c r="AD98" s="487"/>
      <c r="AE98" s="487"/>
      <c r="AF98" s="487"/>
      <c r="AG98" s="487"/>
      <c r="AH98" s="487"/>
      <c r="AI98" s="487"/>
      <c r="AJ98" s="487"/>
      <c r="AK98" s="487"/>
      <c r="AL98" s="487"/>
      <c r="AM98" s="487"/>
      <c r="AN98" s="487"/>
      <c r="AO98" s="487"/>
      <c r="AP98" s="487"/>
      <c r="AQ98" s="487"/>
      <c r="AR98" s="487"/>
      <c r="AS98" s="487"/>
    </row>
    <row r="99" spans="1:45">
      <c r="A99" s="501"/>
      <c r="B99" s="505" t="s">
        <v>529</v>
      </c>
      <c r="C99" s="506" t="s">
        <v>595</v>
      </c>
      <c r="D99" s="184">
        <v>16.55</v>
      </c>
      <c r="E99" s="184">
        <v>16.32</v>
      </c>
      <c r="F99" s="184">
        <v>16.18</v>
      </c>
      <c r="G99" s="184">
        <v>15.82</v>
      </c>
      <c r="H99" s="184"/>
      <c r="I99" s="487"/>
      <c r="J99" s="487"/>
      <c r="K99" s="487"/>
      <c r="L99" s="487"/>
      <c r="M99" s="487"/>
      <c r="N99" s="487"/>
      <c r="O99" s="487"/>
      <c r="P99" s="487"/>
      <c r="Q99" s="487"/>
      <c r="R99" s="487"/>
      <c r="S99" s="487"/>
      <c r="T99" s="487"/>
      <c r="U99" s="487"/>
      <c r="V99" s="487"/>
      <c r="W99" s="487"/>
      <c r="X99" s="487"/>
      <c r="Y99" s="487"/>
      <c r="Z99" s="487"/>
      <c r="AA99" s="487"/>
      <c r="AB99" s="487"/>
      <c r="AC99" s="487"/>
      <c r="AD99" s="487"/>
      <c r="AE99" s="487"/>
      <c r="AF99" s="487"/>
      <c r="AG99" s="487"/>
      <c r="AH99" s="487"/>
      <c r="AI99" s="487"/>
      <c r="AJ99" s="487"/>
      <c r="AK99" s="487"/>
      <c r="AL99" s="487"/>
      <c r="AM99" s="487"/>
      <c r="AN99" s="487"/>
      <c r="AO99" s="487"/>
      <c r="AP99" s="487"/>
      <c r="AQ99" s="487"/>
      <c r="AR99" s="487"/>
      <c r="AS99" s="487"/>
    </row>
    <row r="100" spans="1:45" ht="26.4">
      <c r="A100" s="501"/>
      <c r="B100" s="505" t="s">
        <v>583</v>
      </c>
      <c r="C100" s="506" t="s">
        <v>596</v>
      </c>
      <c r="D100" s="184">
        <v>16.47</v>
      </c>
      <c r="E100" s="184">
        <v>16.809999999999999</v>
      </c>
      <c r="F100" s="184">
        <v>16.28</v>
      </c>
      <c r="G100" s="184">
        <v>16.97</v>
      </c>
      <c r="H100" s="184"/>
      <c r="I100" s="487"/>
      <c r="J100" s="487"/>
      <c r="K100" s="487"/>
      <c r="L100" s="487"/>
      <c r="M100" s="487"/>
      <c r="N100" s="487"/>
      <c r="O100" s="487"/>
      <c r="P100" s="487"/>
      <c r="Q100" s="487"/>
      <c r="R100" s="487"/>
      <c r="S100" s="487"/>
      <c r="T100" s="487"/>
      <c r="U100" s="487"/>
      <c r="V100" s="487"/>
      <c r="W100" s="487"/>
      <c r="X100" s="487"/>
      <c r="Y100" s="487"/>
      <c r="Z100" s="487"/>
      <c r="AA100" s="487"/>
      <c r="AB100" s="487"/>
      <c r="AC100" s="487"/>
      <c r="AD100" s="487"/>
      <c r="AE100" s="487"/>
      <c r="AF100" s="487"/>
      <c r="AG100" s="487"/>
      <c r="AH100" s="487"/>
      <c r="AI100" s="487"/>
      <c r="AJ100" s="487"/>
      <c r="AK100" s="487"/>
      <c r="AL100" s="487"/>
      <c r="AM100" s="487"/>
      <c r="AN100" s="487"/>
      <c r="AO100" s="487"/>
      <c r="AP100" s="487"/>
      <c r="AQ100" s="487"/>
      <c r="AR100" s="487"/>
      <c r="AS100" s="487"/>
    </row>
    <row r="101" spans="1:45">
      <c r="A101" s="501"/>
      <c r="B101" s="505" t="s">
        <v>541</v>
      </c>
      <c r="C101" s="506" t="s">
        <v>597</v>
      </c>
      <c r="D101" s="184">
        <v>16.64</v>
      </c>
      <c r="E101" s="184">
        <v>16.66</v>
      </c>
      <c r="F101" s="184">
        <v>16.47</v>
      </c>
      <c r="G101" s="184">
        <v>16.739999999999998</v>
      </c>
      <c r="H101" s="184"/>
      <c r="I101" s="487"/>
      <c r="J101" s="487"/>
      <c r="K101" s="487"/>
      <c r="L101" s="487"/>
      <c r="M101" s="487"/>
      <c r="N101" s="487"/>
      <c r="O101" s="487"/>
      <c r="P101" s="487"/>
      <c r="Q101" s="487"/>
      <c r="R101" s="487"/>
      <c r="S101" s="487"/>
      <c r="T101" s="487"/>
      <c r="U101" s="487"/>
      <c r="V101" s="487"/>
      <c r="W101" s="487"/>
      <c r="X101" s="487"/>
      <c r="Y101" s="487"/>
      <c r="Z101" s="487"/>
      <c r="AA101" s="487"/>
      <c r="AB101" s="487"/>
      <c r="AC101" s="487"/>
      <c r="AD101" s="487"/>
      <c r="AE101" s="487"/>
      <c r="AF101" s="487"/>
      <c r="AG101" s="487"/>
      <c r="AH101" s="487"/>
      <c r="AI101" s="487"/>
      <c r="AJ101" s="487"/>
      <c r="AK101" s="487"/>
      <c r="AL101" s="487"/>
      <c r="AM101" s="487"/>
      <c r="AN101" s="487"/>
      <c r="AO101" s="487"/>
      <c r="AP101" s="487"/>
      <c r="AQ101" s="487"/>
      <c r="AR101" s="487"/>
      <c r="AS101" s="487"/>
    </row>
    <row r="102" spans="1:45" ht="26.4">
      <c r="A102" s="501"/>
      <c r="B102" s="505" t="s">
        <v>95</v>
      </c>
      <c r="C102" s="506" t="s">
        <v>598</v>
      </c>
      <c r="D102" s="184">
        <v>16.91</v>
      </c>
      <c r="E102" s="184">
        <v>16.600000000000001</v>
      </c>
      <c r="F102" s="184">
        <v>16.260000000000002</v>
      </c>
      <c r="G102" s="184">
        <v>15.51</v>
      </c>
      <c r="H102" s="184"/>
      <c r="I102" s="487"/>
      <c r="J102" s="487"/>
      <c r="K102" s="487"/>
      <c r="L102" s="487"/>
      <c r="M102" s="487"/>
      <c r="N102" s="487"/>
      <c r="O102" s="487"/>
      <c r="P102" s="487"/>
      <c r="Q102" s="487"/>
      <c r="R102" s="487"/>
      <c r="S102" s="487"/>
      <c r="T102" s="487"/>
      <c r="U102" s="487"/>
      <c r="V102" s="487"/>
      <c r="W102" s="487"/>
      <c r="X102" s="487"/>
      <c r="Y102" s="487"/>
      <c r="Z102" s="487"/>
      <c r="AA102" s="487"/>
      <c r="AB102" s="487"/>
      <c r="AC102" s="487"/>
      <c r="AD102" s="487"/>
      <c r="AE102" s="487"/>
      <c r="AF102" s="487"/>
      <c r="AG102" s="487"/>
      <c r="AH102" s="487"/>
      <c r="AI102" s="487"/>
      <c r="AJ102" s="487"/>
      <c r="AK102" s="487"/>
      <c r="AL102" s="487"/>
      <c r="AM102" s="487"/>
      <c r="AN102" s="487"/>
      <c r="AO102" s="487"/>
      <c r="AP102" s="487"/>
      <c r="AQ102" s="487"/>
      <c r="AR102" s="487"/>
      <c r="AS102" s="487"/>
    </row>
    <row r="103" spans="1:45">
      <c r="A103" s="501"/>
      <c r="B103" s="505" t="s">
        <v>543</v>
      </c>
      <c r="C103" s="506" t="s">
        <v>599</v>
      </c>
      <c r="D103" s="184">
        <v>15.5</v>
      </c>
      <c r="E103" s="184">
        <v>16</v>
      </c>
      <c r="F103" s="184">
        <v>16.399999999999999</v>
      </c>
      <c r="G103" s="184">
        <v>16.82</v>
      </c>
      <c r="H103" s="184"/>
      <c r="I103" s="487"/>
      <c r="J103" s="487"/>
      <c r="K103" s="487"/>
      <c r="L103" s="487"/>
      <c r="M103" s="487"/>
      <c r="N103" s="487"/>
      <c r="O103" s="487"/>
      <c r="P103" s="487"/>
      <c r="Q103" s="487"/>
      <c r="R103" s="487"/>
      <c r="S103" s="487"/>
      <c r="T103" s="487"/>
      <c r="U103" s="487"/>
      <c r="V103" s="487"/>
      <c r="W103" s="487"/>
      <c r="X103" s="487"/>
      <c r="Y103" s="487"/>
      <c r="Z103" s="487"/>
      <c r="AA103" s="487"/>
      <c r="AB103" s="487"/>
      <c r="AC103" s="487"/>
      <c r="AD103" s="487"/>
      <c r="AE103" s="487"/>
      <c r="AF103" s="487"/>
      <c r="AG103" s="487"/>
      <c r="AH103" s="487"/>
      <c r="AI103" s="487"/>
      <c r="AJ103" s="487"/>
      <c r="AK103" s="487"/>
      <c r="AL103" s="487"/>
      <c r="AM103" s="487"/>
      <c r="AN103" s="487"/>
      <c r="AO103" s="487"/>
      <c r="AP103" s="487"/>
      <c r="AQ103" s="487"/>
      <c r="AR103" s="487"/>
      <c r="AS103" s="487"/>
    </row>
    <row r="104" spans="1:45">
      <c r="A104" s="501"/>
      <c r="B104" s="505" t="s">
        <v>544</v>
      </c>
      <c r="C104" s="506" t="s">
        <v>600</v>
      </c>
      <c r="D104" s="184">
        <v>17.97</v>
      </c>
      <c r="E104" s="184">
        <v>16.3</v>
      </c>
      <c r="F104" s="184">
        <v>15.67</v>
      </c>
      <c r="G104" s="184">
        <v>15.38</v>
      </c>
      <c r="H104" s="184"/>
      <c r="I104" s="487"/>
      <c r="J104" s="487"/>
      <c r="K104" s="487"/>
      <c r="L104" s="487"/>
      <c r="M104" s="487"/>
      <c r="N104" s="487"/>
      <c r="O104" s="487"/>
      <c r="P104" s="487"/>
      <c r="Q104" s="487"/>
      <c r="R104" s="487"/>
      <c r="S104" s="487"/>
      <c r="T104" s="487"/>
      <c r="U104" s="487"/>
      <c r="V104" s="487"/>
      <c r="W104" s="487"/>
      <c r="X104" s="487"/>
      <c r="Y104" s="487"/>
      <c r="Z104" s="487"/>
      <c r="AA104" s="487"/>
      <c r="AB104" s="487"/>
      <c r="AC104" s="487"/>
      <c r="AD104" s="487"/>
      <c r="AE104" s="487"/>
      <c r="AF104" s="487"/>
      <c r="AG104" s="487"/>
      <c r="AH104" s="487"/>
      <c r="AI104" s="487"/>
      <c r="AJ104" s="487"/>
      <c r="AK104" s="487"/>
      <c r="AL104" s="487"/>
      <c r="AM104" s="487"/>
      <c r="AN104" s="487"/>
      <c r="AO104" s="487"/>
      <c r="AP104" s="487"/>
      <c r="AQ104" s="487"/>
      <c r="AR104" s="487"/>
      <c r="AS104" s="487"/>
    </row>
    <row r="105" spans="1:45" ht="26.4">
      <c r="A105" s="501"/>
      <c r="B105" s="505" t="s">
        <v>545</v>
      </c>
      <c r="C105" s="506" t="s">
        <v>601</v>
      </c>
      <c r="D105" s="184">
        <v>16.84</v>
      </c>
      <c r="E105" s="184">
        <v>16.559999999999999</v>
      </c>
      <c r="F105" s="184">
        <v>16.059999999999999</v>
      </c>
      <c r="G105" s="184">
        <v>16.73</v>
      </c>
      <c r="H105" s="184"/>
      <c r="I105" s="487"/>
      <c r="J105" s="487"/>
      <c r="K105" s="487"/>
      <c r="L105" s="487"/>
      <c r="M105" s="487"/>
      <c r="N105" s="487"/>
      <c r="O105" s="487"/>
      <c r="P105" s="487"/>
      <c r="Q105" s="487"/>
      <c r="R105" s="487"/>
      <c r="S105" s="487"/>
      <c r="T105" s="487"/>
      <c r="U105" s="487"/>
      <c r="V105" s="487"/>
      <c r="W105" s="487"/>
      <c r="X105" s="487"/>
      <c r="Y105" s="487"/>
      <c r="Z105" s="487"/>
      <c r="AA105" s="487"/>
      <c r="AB105" s="487"/>
      <c r="AC105" s="487"/>
      <c r="AD105" s="487"/>
      <c r="AE105" s="487"/>
      <c r="AF105" s="487"/>
      <c r="AG105" s="487"/>
      <c r="AH105" s="487"/>
      <c r="AI105" s="487"/>
      <c r="AJ105" s="487"/>
      <c r="AK105" s="487"/>
      <c r="AL105" s="487"/>
      <c r="AM105" s="487"/>
      <c r="AN105" s="487"/>
      <c r="AO105" s="487"/>
      <c r="AP105" s="487"/>
      <c r="AQ105" s="487"/>
      <c r="AR105" s="487"/>
      <c r="AS105" s="487"/>
    </row>
    <row r="106" spans="1:45">
      <c r="A106" s="501"/>
      <c r="B106" s="505" t="s">
        <v>582</v>
      </c>
      <c r="C106" s="506" t="s">
        <v>602</v>
      </c>
      <c r="D106" s="184"/>
      <c r="E106" s="184"/>
      <c r="F106" s="184"/>
      <c r="G106" s="184"/>
      <c r="H106" s="184"/>
      <c r="I106" s="487"/>
      <c r="J106" s="487"/>
      <c r="K106" s="487"/>
      <c r="L106" s="487"/>
      <c r="M106" s="487"/>
      <c r="N106" s="487"/>
      <c r="O106" s="487"/>
      <c r="P106" s="487"/>
      <c r="Q106" s="487"/>
      <c r="R106" s="487"/>
      <c r="S106" s="487"/>
      <c r="T106" s="487"/>
      <c r="U106" s="487"/>
      <c r="V106" s="487"/>
      <c r="W106" s="487"/>
      <c r="X106" s="487"/>
      <c r="Y106" s="487"/>
      <c r="Z106" s="487"/>
      <c r="AA106" s="487"/>
      <c r="AB106" s="487"/>
      <c r="AC106" s="487"/>
      <c r="AD106" s="487"/>
      <c r="AE106" s="487"/>
      <c r="AF106" s="487"/>
      <c r="AG106" s="487"/>
      <c r="AH106" s="487"/>
      <c r="AI106" s="487"/>
      <c r="AJ106" s="487"/>
      <c r="AK106" s="487"/>
      <c r="AL106" s="487"/>
      <c r="AM106" s="487"/>
      <c r="AN106" s="487"/>
      <c r="AO106" s="487"/>
      <c r="AP106" s="487"/>
      <c r="AQ106" s="487"/>
      <c r="AR106" s="487"/>
      <c r="AS106" s="487"/>
    </row>
    <row r="107" spans="1:45" ht="26.4">
      <c r="A107" s="501"/>
      <c r="B107" s="505" t="s">
        <v>232</v>
      </c>
      <c r="C107" s="506" t="s">
        <v>603</v>
      </c>
      <c r="D107" s="184"/>
      <c r="E107" s="184"/>
      <c r="F107" s="184">
        <v>17</v>
      </c>
      <c r="G107" s="184">
        <v>14</v>
      </c>
      <c r="H107" s="184"/>
      <c r="I107" s="487"/>
      <c r="J107" s="487"/>
      <c r="K107" s="487"/>
      <c r="L107" s="487"/>
      <c r="M107" s="487"/>
      <c r="N107" s="487"/>
      <c r="O107" s="487"/>
      <c r="P107" s="487"/>
      <c r="Q107" s="487"/>
      <c r="R107" s="487"/>
      <c r="S107" s="487"/>
      <c r="T107" s="487"/>
      <c r="U107" s="487"/>
      <c r="V107" s="487"/>
      <c r="W107" s="487"/>
      <c r="X107" s="487"/>
      <c r="Y107" s="487"/>
      <c r="Z107" s="487"/>
      <c r="AA107" s="487"/>
      <c r="AB107" s="487"/>
      <c r="AC107" s="487"/>
      <c r="AD107" s="487"/>
      <c r="AE107" s="487"/>
      <c r="AF107" s="487"/>
      <c r="AG107" s="487"/>
      <c r="AH107" s="487"/>
      <c r="AI107" s="487"/>
      <c r="AJ107" s="487"/>
      <c r="AK107" s="487"/>
      <c r="AL107" s="487"/>
      <c r="AM107" s="487"/>
      <c r="AN107" s="487"/>
      <c r="AO107" s="487"/>
      <c r="AP107" s="487"/>
      <c r="AQ107" s="487"/>
      <c r="AR107" s="487"/>
      <c r="AS107" s="487"/>
    </row>
    <row r="108" spans="1:45">
      <c r="A108" s="501"/>
      <c r="B108" s="505" t="s">
        <v>586</v>
      </c>
      <c r="C108" s="506"/>
      <c r="D108" s="184">
        <v>16.48</v>
      </c>
      <c r="E108" s="184">
        <v>16.3</v>
      </c>
      <c r="F108" s="184">
        <v>16.04</v>
      </c>
      <c r="G108" s="184">
        <v>15.86</v>
      </c>
      <c r="H108" s="184"/>
      <c r="I108" s="487"/>
      <c r="J108" s="487"/>
      <c r="K108" s="487"/>
      <c r="L108" s="487"/>
      <c r="M108" s="487"/>
      <c r="N108" s="487"/>
      <c r="O108" s="487"/>
      <c r="P108" s="487"/>
      <c r="Q108" s="487"/>
      <c r="R108" s="487"/>
      <c r="S108" s="487"/>
      <c r="T108" s="487"/>
      <c r="U108" s="487"/>
      <c r="V108" s="487"/>
      <c r="W108" s="487"/>
      <c r="X108" s="487"/>
      <c r="Y108" s="487"/>
      <c r="Z108" s="487"/>
      <c r="AA108" s="487"/>
      <c r="AB108" s="487"/>
      <c r="AC108" s="487"/>
      <c r="AD108" s="487"/>
      <c r="AE108" s="487"/>
      <c r="AF108" s="487"/>
      <c r="AG108" s="487"/>
      <c r="AH108" s="487"/>
      <c r="AI108" s="487"/>
      <c r="AJ108" s="487"/>
      <c r="AK108" s="487"/>
      <c r="AL108" s="487"/>
      <c r="AM108" s="487"/>
      <c r="AN108" s="487"/>
      <c r="AO108" s="487"/>
      <c r="AP108" s="487"/>
      <c r="AQ108" s="487"/>
      <c r="AR108" s="487"/>
      <c r="AS108" s="487"/>
    </row>
    <row r="109" spans="1:45">
      <c r="A109" s="501"/>
      <c r="B109" s="505" t="s">
        <v>233</v>
      </c>
      <c r="C109" s="506"/>
      <c r="D109" s="184">
        <v>16.48</v>
      </c>
      <c r="E109" s="184">
        <v>16.3</v>
      </c>
      <c r="F109" s="184">
        <v>16.04</v>
      </c>
      <c r="G109" s="184">
        <v>15.86</v>
      </c>
      <c r="H109" s="184"/>
      <c r="I109" s="487"/>
      <c r="J109" s="487"/>
      <c r="K109" s="487"/>
      <c r="L109" s="487"/>
      <c r="M109" s="487"/>
      <c r="N109" s="487"/>
      <c r="O109" s="487"/>
      <c r="P109" s="487"/>
      <c r="Q109" s="487"/>
      <c r="R109" s="487"/>
      <c r="S109" s="487"/>
      <c r="T109" s="487"/>
      <c r="U109" s="487"/>
      <c r="V109" s="487"/>
      <c r="W109" s="487"/>
      <c r="X109" s="487"/>
      <c r="Y109" s="487"/>
      <c r="Z109" s="487"/>
      <c r="AA109" s="487"/>
      <c r="AB109" s="487"/>
      <c r="AC109" s="487"/>
      <c r="AD109" s="487"/>
      <c r="AE109" s="487"/>
      <c r="AF109" s="487"/>
      <c r="AG109" s="487"/>
      <c r="AH109" s="487"/>
      <c r="AI109" s="487"/>
      <c r="AJ109" s="487"/>
      <c r="AK109" s="487"/>
      <c r="AL109" s="487"/>
      <c r="AM109" s="487"/>
      <c r="AN109" s="487"/>
      <c r="AO109" s="487"/>
      <c r="AP109" s="487"/>
      <c r="AQ109" s="487"/>
      <c r="AR109" s="487"/>
      <c r="AS109" s="487"/>
    </row>
    <row r="110" spans="1:45">
      <c r="A110" s="501"/>
      <c r="B110" s="505" t="s">
        <v>534</v>
      </c>
      <c r="C110" s="506"/>
      <c r="D110" s="184">
        <v>16.48</v>
      </c>
      <c r="E110" s="184">
        <v>16.3</v>
      </c>
      <c r="F110" s="184">
        <v>16.04</v>
      </c>
      <c r="G110" s="184">
        <v>15.86</v>
      </c>
      <c r="H110" s="184"/>
      <c r="I110" s="487"/>
      <c r="J110" s="487"/>
      <c r="K110" s="487"/>
      <c r="L110" s="487"/>
      <c r="M110" s="487"/>
      <c r="N110" s="487"/>
      <c r="O110" s="487"/>
      <c r="P110" s="487"/>
      <c r="Q110" s="487"/>
      <c r="R110" s="487"/>
      <c r="S110" s="487"/>
      <c r="T110" s="487"/>
      <c r="U110" s="487"/>
      <c r="V110" s="487"/>
      <c r="W110" s="487"/>
      <c r="X110" s="487"/>
      <c r="Y110" s="487"/>
      <c r="Z110" s="487"/>
      <c r="AA110" s="487"/>
      <c r="AB110" s="487"/>
      <c r="AC110" s="487"/>
      <c r="AD110" s="487"/>
      <c r="AE110" s="487"/>
      <c r="AF110" s="487"/>
      <c r="AG110" s="487"/>
      <c r="AH110" s="487"/>
      <c r="AI110" s="487"/>
      <c r="AJ110" s="487"/>
      <c r="AK110" s="487"/>
      <c r="AL110" s="487"/>
      <c r="AM110" s="487"/>
      <c r="AN110" s="487"/>
      <c r="AO110" s="487"/>
      <c r="AP110" s="487"/>
      <c r="AQ110" s="487"/>
      <c r="AR110" s="487"/>
      <c r="AS110" s="487"/>
    </row>
    <row r="111" spans="1:45">
      <c r="A111" s="501"/>
      <c r="B111" s="501"/>
      <c r="C111" s="507"/>
      <c r="D111" s="188"/>
      <c r="E111" s="188"/>
      <c r="F111" s="188"/>
      <c r="G111" s="188"/>
      <c r="H111" s="188"/>
      <c r="I111" s="487"/>
      <c r="J111" s="487"/>
      <c r="K111" s="487"/>
      <c r="L111" s="487"/>
      <c r="M111" s="487"/>
      <c r="N111" s="487"/>
      <c r="O111" s="487"/>
      <c r="P111" s="487"/>
      <c r="Q111" s="487"/>
      <c r="R111" s="487"/>
      <c r="S111" s="487"/>
      <c r="T111" s="487"/>
      <c r="U111" s="487"/>
      <c r="V111" s="487"/>
      <c r="W111" s="487"/>
      <c r="X111" s="487"/>
      <c r="Y111" s="487"/>
      <c r="Z111" s="487"/>
      <c r="AA111" s="487"/>
      <c r="AB111" s="487"/>
      <c r="AC111" s="487"/>
      <c r="AD111" s="487"/>
      <c r="AE111" s="487"/>
      <c r="AF111" s="487"/>
      <c r="AG111" s="487"/>
      <c r="AH111" s="487"/>
      <c r="AI111" s="487"/>
      <c r="AJ111" s="487"/>
      <c r="AK111" s="487"/>
      <c r="AL111" s="487"/>
      <c r="AM111" s="487"/>
      <c r="AN111" s="487"/>
      <c r="AO111" s="487"/>
      <c r="AP111" s="487"/>
      <c r="AQ111" s="487"/>
      <c r="AR111" s="487"/>
      <c r="AS111" s="487"/>
    </row>
    <row r="112" spans="1:45">
      <c r="A112" s="494"/>
      <c r="B112" s="495"/>
      <c r="C112" s="495"/>
      <c r="D112" s="496"/>
      <c r="E112" s="496"/>
      <c r="F112" s="496"/>
      <c r="G112" s="496"/>
      <c r="H112" s="496"/>
      <c r="I112" s="487"/>
      <c r="J112" s="487"/>
      <c r="K112" s="487"/>
      <c r="L112" s="487"/>
      <c r="M112" s="487"/>
      <c r="N112" s="487"/>
      <c r="O112" s="487"/>
      <c r="P112" s="487"/>
      <c r="Q112" s="487"/>
      <c r="R112" s="487"/>
      <c r="S112" s="487"/>
      <c r="T112" s="487"/>
      <c r="U112" s="487"/>
      <c r="V112" s="487"/>
      <c r="W112" s="487"/>
      <c r="X112" s="487"/>
      <c r="Y112" s="487"/>
      <c r="Z112" s="487"/>
      <c r="AA112" s="487"/>
      <c r="AB112" s="487"/>
      <c r="AC112" s="487"/>
      <c r="AD112" s="487"/>
      <c r="AE112" s="487"/>
      <c r="AF112" s="487"/>
      <c r="AG112" s="487"/>
      <c r="AH112" s="487"/>
      <c r="AI112" s="487"/>
      <c r="AJ112" s="487"/>
      <c r="AK112" s="487"/>
      <c r="AL112" s="487"/>
      <c r="AM112" s="487"/>
      <c r="AN112" s="487"/>
      <c r="AO112" s="487"/>
      <c r="AP112" s="487"/>
      <c r="AQ112" s="487"/>
      <c r="AR112" s="487"/>
      <c r="AS112" s="487"/>
    </row>
    <row r="113" spans="1:45">
      <c r="A113" s="497">
        <v>24</v>
      </c>
      <c r="B113" s="498" t="s">
        <v>234</v>
      </c>
      <c r="C113" s="499"/>
      <c r="D113" s="500"/>
      <c r="E113" s="500"/>
      <c r="F113" s="500"/>
      <c r="G113" s="500"/>
      <c r="H113" s="500"/>
      <c r="I113" s="487"/>
      <c r="J113" s="487"/>
      <c r="K113" s="487"/>
      <c r="L113" s="487"/>
      <c r="M113" s="487"/>
      <c r="N113" s="487"/>
      <c r="O113" s="487"/>
      <c r="P113" s="487"/>
      <c r="Q113" s="487"/>
      <c r="R113" s="487"/>
      <c r="S113" s="487"/>
      <c r="T113" s="487"/>
      <c r="U113" s="487"/>
      <c r="V113" s="487"/>
      <c r="W113" s="487"/>
      <c r="X113" s="487"/>
      <c r="Y113" s="487"/>
      <c r="Z113" s="487"/>
      <c r="AA113" s="487"/>
      <c r="AB113" s="487"/>
      <c r="AC113" s="487"/>
      <c r="AD113" s="487"/>
      <c r="AE113" s="487"/>
      <c r="AF113" s="487"/>
      <c r="AG113" s="487"/>
      <c r="AH113" s="487"/>
      <c r="AI113" s="487"/>
      <c r="AJ113" s="487"/>
      <c r="AK113" s="487"/>
      <c r="AL113" s="487"/>
      <c r="AM113" s="487"/>
      <c r="AN113" s="487"/>
      <c r="AO113" s="487"/>
      <c r="AP113" s="487"/>
      <c r="AQ113" s="487"/>
      <c r="AR113" s="487"/>
      <c r="AS113" s="487"/>
    </row>
    <row r="114" spans="1:45" ht="21">
      <c r="A114" s="501"/>
      <c r="B114" s="887"/>
      <c r="C114" s="889" t="s">
        <v>590</v>
      </c>
      <c r="D114" s="186" t="s">
        <v>693</v>
      </c>
      <c r="E114" s="186" t="s">
        <v>222</v>
      </c>
      <c r="F114" s="186" t="s">
        <v>411</v>
      </c>
      <c r="G114" s="186" t="s">
        <v>197</v>
      </c>
      <c r="H114" s="186" t="s">
        <v>484</v>
      </c>
      <c r="I114" s="487"/>
      <c r="J114" s="487"/>
      <c r="K114" s="487"/>
      <c r="L114" s="487"/>
      <c r="M114" s="487"/>
      <c r="N114" s="487"/>
      <c r="O114" s="487"/>
      <c r="P114" s="487"/>
      <c r="Q114" s="487"/>
      <c r="R114" s="487"/>
      <c r="S114" s="487"/>
      <c r="T114" s="487"/>
      <c r="U114" s="487"/>
      <c r="V114" s="487"/>
      <c r="W114" s="487"/>
      <c r="X114" s="487"/>
      <c r="Y114" s="487"/>
      <c r="Z114" s="487"/>
      <c r="AA114" s="487"/>
      <c r="AB114" s="487"/>
      <c r="AC114" s="487"/>
      <c r="AD114" s="487"/>
      <c r="AE114" s="487"/>
      <c r="AF114" s="487"/>
      <c r="AG114" s="487"/>
      <c r="AH114" s="487"/>
      <c r="AI114" s="487"/>
      <c r="AJ114" s="487"/>
      <c r="AK114" s="487"/>
      <c r="AL114" s="487"/>
      <c r="AM114" s="487"/>
      <c r="AN114" s="487"/>
      <c r="AO114" s="487"/>
      <c r="AP114" s="487"/>
      <c r="AQ114" s="487"/>
      <c r="AR114" s="487"/>
      <c r="AS114" s="487"/>
    </row>
    <row r="115" spans="1:45">
      <c r="A115" s="501"/>
      <c r="B115" s="888"/>
      <c r="C115" s="890"/>
      <c r="D115" s="187" t="s">
        <v>535</v>
      </c>
      <c r="E115" s="187" t="s">
        <v>535</v>
      </c>
      <c r="F115" s="187" t="s">
        <v>535</v>
      </c>
      <c r="G115" s="187" t="s">
        <v>535</v>
      </c>
      <c r="H115" s="187" t="s">
        <v>535</v>
      </c>
      <c r="I115" s="487"/>
      <c r="J115" s="487"/>
      <c r="K115" s="487"/>
      <c r="L115" s="487"/>
      <c r="M115" s="487"/>
      <c r="N115" s="487"/>
      <c r="O115" s="487"/>
      <c r="P115" s="487"/>
      <c r="Q115" s="487"/>
      <c r="R115" s="487"/>
      <c r="S115" s="487"/>
      <c r="T115" s="487"/>
      <c r="U115" s="487"/>
      <c r="V115" s="487"/>
      <c r="W115" s="487"/>
      <c r="X115" s="487"/>
      <c r="Y115" s="487"/>
      <c r="Z115" s="487"/>
      <c r="AA115" s="487"/>
      <c r="AB115" s="487"/>
      <c r="AC115" s="487"/>
      <c r="AD115" s="487"/>
      <c r="AE115" s="487"/>
      <c r="AF115" s="487"/>
      <c r="AG115" s="487"/>
      <c r="AH115" s="487"/>
      <c r="AI115" s="487"/>
      <c r="AJ115" s="487"/>
      <c r="AK115" s="487"/>
      <c r="AL115" s="487"/>
      <c r="AM115" s="487"/>
      <c r="AN115" s="487"/>
      <c r="AO115" s="487"/>
      <c r="AP115" s="487"/>
      <c r="AQ115" s="487"/>
      <c r="AR115" s="487"/>
      <c r="AS115" s="487"/>
    </row>
    <row r="116" spans="1:45">
      <c r="A116" s="501"/>
      <c r="B116" s="505" t="s">
        <v>540</v>
      </c>
      <c r="C116" s="506" t="s">
        <v>593</v>
      </c>
      <c r="D116" s="184">
        <v>13.87</v>
      </c>
      <c r="E116" s="184">
        <v>19.91</v>
      </c>
      <c r="F116" s="184">
        <v>13.46</v>
      </c>
      <c r="G116" s="184">
        <v>14.1</v>
      </c>
      <c r="H116" s="184"/>
      <c r="I116" s="487"/>
      <c r="J116" s="487"/>
      <c r="K116" s="487"/>
      <c r="L116" s="487"/>
      <c r="M116" s="487"/>
      <c r="N116" s="487"/>
      <c r="O116" s="487"/>
      <c r="P116" s="487"/>
      <c r="Q116" s="487"/>
      <c r="R116" s="487"/>
      <c r="S116" s="487"/>
      <c r="T116" s="487"/>
      <c r="U116" s="487"/>
      <c r="V116" s="487"/>
      <c r="W116" s="487"/>
      <c r="X116" s="487"/>
      <c r="Y116" s="487"/>
      <c r="Z116" s="487"/>
      <c r="AA116" s="487"/>
      <c r="AB116" s="487"/>
      <c r="AC116" s="487"/>
      <c r="AD116" s="487"/>
      <c r="AE116" s="487"/>
      <c r="AF116" s="487"/>
      <c r="AG116" s="487"/>
      <c r="AH116" s="487"/>
      <c r="AI116" s="487"/>
      <c r="AJ116" s="487"/>
      <c r="AK116" s="487"/>
      <c r="AL116" s="487"/>
      <c r="AM116" s="487"/>
      <c r="AN116" s="487"/>
      <c r="AO116" s="487"/>
      <c r="AP116" s="487"/>
      <c r="AQ116" s="487"/>
      <c r="AR116" s="487"/>
      <c r="AS116" s="487"/>
    </row>
    <row r="117" spans="1:45">
      <c r="A117" s="501"/>
      <c r="B117" s="505" t="s">
        <v>539</v>
      </c>
      <c r="C117" s="506" t="s">
        <v>594</v>
      </c>
      <c r="D117" s="184">
        <v>14.15</v>
      </c>
      <c r="E117" s="184">
        <v>22.5</v>
      </c>
      <c r="F117" s="184">
        <v>17.829999999999998</v>
      </c>
      <c r="G117" s="184">
        <v>17.63</v>
      </c>
      <c r="H117" s="184"/>
      <c r="I117" s="487"/>
      <c r="J117" s="487"/>
      <c r="K117" s="487"/>
      <c r="L117" s="487"/>
      <c r="M117" s="487"/>
      <c r="N117" s="487"/>
      <c r="O117" s="487"/>
      <c r="P117" s="487"/>
      <c r="Q117" s="487"/>
      <c r="R117" s="487"/>
      <c r="S117" s="487"/>
      <c r="T117" s="487"/>
      <c r="U117" s="487"/>
      <c r="V117" s="487"/>
      <c r="W117" s="487"/>
      <c r="X117" s="487"/>
      <c r="Y117" s="487"/>
      <c r="Z117" s="487"/>
      <c r="AA117" s="487"/>
      <c r="AB117" s="487"/>
      <c r="AC117" s="487"/>
      <c r="AD117" s="487"/>
      <c r="AE117" s="487"/>
      <c r="AF117" s="487"/>
      <c r="AG117" s="487"/>
      <c r="AH117" s="487"/>
      <c r="AI117" s="487"/>
      <c r="AJ117" s="487"/>
      <c r="AK117" s="487"/>
      <c r="AL117" s="487"/>
      <c r="AM117" s="487"/>
      <c r="AN117" s="487"/>
      <c r="AO117" s="487"/>
      <c r="AP117" s="487"/>
      <c r="AQ117" s="487"/>
      <c r="AR117" s="487"/>
      <c r="AS117" s="487"/>
    </row>
    <row r="118" spans="1:45">
      <c r="A118" s="501"/>
      <c r="B118" s="505" t="s">
        <v>529</v>
      </c>
      <c r="C118" s="506" t="s">
        <v>595</v>
      </c>
      <c r="D118" s="184">
        <v>17.53</v>
      </c>
      <c r="E118" s="184">
        <v>15.75</v>
      </c>
      <c r="F118" s="184">
        <v>16.28</v>
      </c>
      <c r="G118" s="184">
        <v>18.68</v>
      </c>
      <c r="H118" s="184"/>
      <c r="I118" s="487"/>
      <c r="J118" s="487"/>
      <c r="K118" s="487"/>
      <c r="L118" s="487"/>
      <c r="M118" s="487"/>
      <c r="N118" s="487"/>
      <c r="O118" s="487"/>
      <c r="P118" s="487"/>
      <c r="Q118" s="487"/>
      <c r="R118" s="487"/>
      <c r="S118" s="487"/>
      <c r="T118" s="487"/>
      <c r="U118" s="487"/>
      <c r="V118" s="487"/>
      <c r="W118" s="487"/>
      <c r="X118" s="487"/>
      <c r="Y118" s="487"/>
      <c r="Z118" s="487"/>
      <c r="AA118" s="487"/>
      <c r="AB118" s="487"/>
      <c r="AC118" s="487"/>
      <c r="AD118" s="487"/>
      <c r="AE118" s="487"/>
      <c r="AF118" s="487"/>
      <c r="AG118" s="487"/>
      <c r="AH118" s="487"/>
      <c r="AI118" s="487"/>
      <c r="AJ118" s="487"/>
      <c r="AK118" s="487"/>
      <c r="AL118" s="487"/>
      <c r="AM118" s="487"/>
      <c r="AN118" s="487"/>
      <c r="AO118" s="487"/>
      <c r="AP118" s="487"/>
      <c r="AQ118" s="487"/>
      <c r="AR118" s="487"/>
      <c r="AS118" s="487"/>
    </row>
    <row r="119" spans="1:45" ht="26.4">
      <c r="A119" s="501"/>
      <c r="B119" s="505" t="s">
        <v>583</v>
      </c>
      <c r="C119" s="506" t="s">
        <v>596</v>
      </c>
      <c r="D119" s="184">
        <v>6.73</v>
      </c>
      <c r="E119" s="184">
        <v>13.56</v>
      </c>
      <c r="F119" s="184">
        <v>11.29</v>
      </c>
      <c r="G119" s="184">
        <v>19.13</v>
      </c>
      <c r="H119" s="184"/>
      <c r="I119" s="487"/>
      <c r="J119" s="487"/>
      <c r="K119" s="487"/>
      <c r="L119" s="487"/>
      <c r="M119" s="487"/>
      <c r="N119" s="487"/>
      <c r="O119" s="487"/>
      <c r="P119" s="487"/>
      <c r="Q119" s="487"/>
      <c r="R119" s="487"/>
      <c r="S119" s="487"/>
      <c r="T119" s="487"/>
      <c r="U119" s="487"/>
      <c r="V119" s="487"/>
      <c r="W119" s="487"/>
      <c r="X119" s="487"/>
      <c r="Y119" s="487"/>
      <c r="Z119" s="487"/>
      <c r="AA119" s="487"/>
      <c r="AB119" s="487"/>
      <c r="AC119" s="487"/>
      <c r="AD119" s="487"/>
      <c r="AE119" s="487"/>
      <c r="AF119" s="487"/>
      <c r="AG119" s="487"/>
      <c r="AH119" s="487"/>
      <c r="AI119" s="487"/>
      <c r="AJ119" s="487"/>
      <c r="AK119" s="487"/>
      <c r="AL119" s="487"/>
      <c r="AM119" s="487"/>
      <c r="AN119" s="487"/>
      <c r="AO119" s="487"/>
      <c r="AP119" s="487"/>
      <c r="AQ119" s="487"/>
      <c r="AR119" s="487"/>
      <c r="AS119" s="487"/>
    </row>
    <row r="120" spans="1:45">
      <c r="A120" s="501"/>
      <c r="B120" s="505" t="s">
        <v>541</v>
      </c>
      <c r="C120" s="506" t="s">
        <v>597</v>
      </c>
      <c r="D120" s="184">
        <v>18.84</v>
      </c>
      <c r="E120" s="184">
        <v>17.3</v>
      </c>
      <c r="F120" s="184">
        <v>17.22</v>
      </c>
      <c r="G120" s="184">
        <v>15.72</v>
      </c>
      <c r="H120" s="184"/>
      <c r="I120" s="487"/>
      <c r="J120" s="487"/>
      <c r="K120" s="487"/>
      <c r="L120" s="487"/>
      <c r="M120" s="487"/>
      <c r="N120" s="487"/>
      <c r="O120" s="487"/>
      <c r="P120" s="487"/>
      <c r="Q120" s="487"/>
      <c r="R120" s="487"/>
      <c r="S120" s="487"/>
      <c r="T120" s="487"/>
      <c r="U120" s="487"/>
      <c r="V120" s="487"/>
      <c r="W120" s="487"/>
      <c r="X120" s="487"/>
      <c r="Y120" s="487"/>
      <c r="Z120" s="487"/>
      <c r="AA120" s="487"/>
      <c r="AB120" s="487"/>
      <c r="AC120" s="487"/>
      <c r="AD120" s="487"/>
      <c r="AE120" s="487"/>
      <c r="AF120" s="487"/>
      <c r="AG120" s="487"/>
      <c r="AH120" s="487"/>
      <c r="AI120" s="487"/>
      <c r="AJ120" s="487"/>
      <c r="AK120" s="487"/>
      <c r="AL120" s="487"/>
      <c r="AM120" s="487"/>
      <c r="AN120" s="487"/>
      <c r="AO120" s="487"/>
      <c r="AP120" s="487"/>
      <c r="AQ120" s="487"/>
      <c r="AR120" s="487"/>
      <c r="AS120" s="487"/>
    </row>
    <row r="121" spans="1:45" ht="26.4">
      <c r="A121" s="501"/>
      <c r="B121" s="505" t="s">
        <v>95</v>
      </c>
      <c r="C121" s="506" t="s">
        <v>598</v>
      </c>
      <c r="D121" s="184">
        <v>14.2</v>
      </c>
      <c r="E121" s="184">
        <v>14.62</v>
      </c>
      <c r="F121" s="184">
        <v>15.81</v>
      </c>
      <c r="G121" s="184">
        <v>19.57</v>
      </c>
      <c r="H121" s="184"/>
      <c r="I121" s="487"/>
      <c r="J121" s="487"/>
      <c r="K121" s="487"/>
      <c r="L121" s="487"/>
      <c r="M121" s="487"/>
      <c r="N121" s="487"/>
      <c r="O121" s="487"/>
      <c r="P121" s="487"/>
      <c r="Q121" s="487"/>
      <c r="R121" s="487"/>
      <c r="S121" s="487"/>
      <c r="T121" s="487"/>
      <c r="U121" s="487"/>
      <c r="V121" s="487"/>
      <c r="W121" s="487"/>
      <c r="X121" s="487"/>
      <c r="Y121" s="487"/>
      <c r="Z121" s="487"/>
      <c r="AA121" s="487"/>
      <c r="AB121" s="487"/>
      <c r="AC121" s="487"/>
      <c r="AD121" s="487"/>
      <c r="AE121" s="487"/>
      <c r="AF121" s="487"/>
      <c r="AG121" s="487"/>
      <c r="AH121" s="487"/>
      <c r="AI121" s="487"/>
      <c r="AJ121" s="487"/>
      <c r="AK121" s="487"/>
      <c r="AL121" s="487"/>
      <c r="AM121" s="487"/>
      <c r="AN121" s="487"/>
      <c r="AO121" s="487"/>
      <c r="AP121" s="487"/>
      <c r="AQ121" s="487"/>
      <c r="AR121" s="487"/>
      <c r="AS121" s="487"/>
    </row>
    <row r="122" spans="1:45">
      <c r="A122" s="501"/>
      <c r="B122" s="505" t="s">
        <v>543</v>
      </c>
      <c r="C122" s="506" t="s">
        <v>599</v>
      </c>
      <c r="D122" s="184">
        <v>36.5</v>
      </c>
      <c r="E122" s="184">
        <v>20</v>
      </c>
      <c r="F122" s="184">
        <v>21.5</v>
      </c>
      <c r="G122" s="184">
        <v>28.8</v>
      </c>
      <c r="H122" s="184"/>
      <c r="I122" s="487"/>
      <c r="J122" s="487"/>
      <c r="K122" s="487"/>
      <c r="L122" s="487"/>
      <c r="M122" s="487"/>
      <c r="N122" s="487"/>
      <c r="O122" s="487"/>
      <c r="P122" s="487"/>
      <c r="Q122" s="487"/>
      <c r="R122" s="487"/>
      <c r="S122" s="487"/>
      <c r="T122" s="487"/>
      <c r="U122" s="487"/>
      <c r="V122" s="487"/>
      <c r="W122" s="487"/>
      <c r="X122" s="487"/>
      <c r="Y122" s="487"/>
      <c r="Z122" s="487"/>
      <c r="AA122" s="487"/>
      <c r="AB122" s="487"/>
      <c r="AC122" s="487"/>
      <c r="AD122" s="487"/>
      <c r="AE122" s="487"/>
      <c r="AF122" s="487"/>
      <c r="AG122" s="487"/>
      <c r="AH122" s="487"/>
      <c r="AI122" s="487"/>
      <c r="AJ122" s="487"/>
      <c r="AK122" s="487"/>
      <c r="AL122" s="487"/>
      <c r="AM122" s="487"/>
      <c r="AN122" s="487"/>
      <c r="AO122" s="487"/>
      <c r="AP122" s="487"/>
      <c r="AQ122" s="487"/>
      <c r="AR122" s="487"/>
      <c r="AS122" s="487"/>
    </row>
    <row r="123" spans="1:45">
      <c r="A123" s="501"/>
      <c r="B123" s="505" t="s">
        <v>544</v>
      </c>
      <c r="C123" s="506" t="s">
        <v>600</v>
      </c>
      <c r="D123" s="184">
        <v>22.69</v>
      </c>
      <c r="E123" s="184">
        <v>18.75</v>
      </c>
      <c r="F123" s="184">
        <v>26.12</v>
      </c>
      <c r="G123" s="184">
        <v>13.59</v>
      </c>
      <c r="H123" s="184"/>
      <c r="I123" s="487"/>
      <c r="J123" s="487"/>
      <c r="K123" s="487"/>
      <c r="L123" s="487"/>
      <c r="M123" s="487"/>
      <c r="N123" s="487"/>
      <c r="O123" s="487"/>
      <c r="P123" s="487"/>
      <c r="Q123" s="487"/>
      <c r="R123" s="487"/>
      <c r="S123" s="487"/>
      <c r="T123" s="487"/>
      <c r="U123" s="487"/>
      <c r="V123" s="487"/>
      <c r="W123" s="487"/>
      <c r="X123" s="487"/>
      <c r="Y123" s="487"/>
      <c r="Z123" s="487"/>
      <c r="AA123" s="487"/>
      <c r="AB123" s="487"/>
      <c r="AC123" s="487"/>
      <c r="AD123" s="487"/>
      <c r="AE123" s="487"/>
      <c r="AF123" s="487"/>
      <c r="AG123" s="487"/>
      <c r="AH123" s="487"/>
      <c r="AI123" s="487"/>
      <c r="AJ123" s="487"/>
      <c r="AK123" s="487"/>
      <c r="AL123" s="487"/>
      <c r="AM123" s="487"/>
      <c r="AN123" s="487"/>
      <c r="AO123" s="487"/>
      <c r="AP123" s="487"/>
      <c r="AQ123" s="487"/>
      <c r="AR123" s="487"/>
      <c r="AS123" s="487"/>
    </row>
    <row r="124" spans="1:45" ht="26.4">
      <c r="A124" s="501"/>
      <c r="B124" s="505" t="s">
        <v>545</v>
      </c>
      <c r="C124" s="506" t="s">
        <v>601</v>
      </c>
      <c r="D124" s="184">
        <v>18.36</v>
      </c>
      <c r="E124" s="184">
        <v>32.18</v>
      </c>
      <c r="F124" s="184">
        <v>25.69</v>
      </c>
      <c r="G124" s="184">
        <v>23.25</v>
      </c>
      <c r="H124" s="184"/>
      <c r="I124" s="487"/>
      <c r="J124" s="487"/>
      <c r="K124" s="487"/>
      <c r="L124" s="487"/>
      <c r="M124" s="487"/>
      <c r="N124" s="487"/>
      <c r="O124" s="487"/>
      <c r="P124" s="487"/>
      <c r="Q124" s="487"/>
      <c r="R124" s="487"/>
      <c r="S124" s="487"/>
      <c r="T124" s="487"/>
      <c r="U124" s="487"/>
      <c r="V124" s="487"/>
      <c r="W124" s="487"/>
      <c r="X124" s="487"/>
      <c r="Y124" s="487"/>
      <c r="Z124" s="487"/>
      <c r="AA124" s="487"/>
      <c r="AB124" s="487"/>
      <c r="AC124" s="487"/>
      <c r="AD124" s="487"/>
      <c r="AE124" s="487"/>
      <c r="AF124" s="487"/>
      <c r="AG124" s="487"/>
      <c r="AH124" s="487"/>
      <c r="AI124" s="487"/>
      <c r="AJ124" s="487"/>
      <c r="AK124" s="487"/>
      <c r="AL124" s="487"/>
      <c r="AM124" s="487"/>
      <c r="AN124" s="487"/>
      <c r="AO124" s="487"/>
      <c r="AP124" s="487"/>
      <c r="AQ124" s="487"/>
      <c r="AR124" s="487"/>
      <c r="AS124" s="487"/>
    </row>
    <row r="125" spans="1:45">
      <c r="A125" s="501"/>
      <c r="B125" s="505" t="s">
        <v>582</v>
      </c>
      <c r="C125" s="506" t="s">
        <v>602</v>
      </c>
      <c r="D125" s="184"/>
      <c r="E125" s="184"/>
      <c r="F125" s="184"/>
      <c r="G125" s="184"/>
      <c r="H125" s="184"/>
      <c r="I125" s="487"/>
      <c r="J125" s="487"/>
      <c r="K125" s="487"/>
      <c r="L125" s="487"/>
      <c r="M125" s="487"/>
      <c r="N125" s="487"/>
      <c r="O125" s="487"/>
      <c r="P125" s="487"/>
      <c r="Q125" s="487"/>
      <c r="R125" s="487"/>
      <c r="S125" s="487"/>
      <c r="T125" s="487"/>
      <c r="U125" s="487"/>
      <c r="V125" s="487"/>
      <c r="W125" s="487"/>
      <c r="X125" s="487"/>
      <c r="Y125" s="487"/>
      <c r="Z125" s="487"/>
      <c r="AA125" s="487"/>
      <c r="AB125" s="487"/>
      <c r="AC125" s="487"/>
      <c r="AD125" s="487"/>
      <c r="AE125" s="487"/>
      <c r="AF125" s="487"/>
      <c r="AG125" s="487"/>
      <c r="AH125" s="487"/>
      <c r="AI125" s="487"/>
      <c r="AJ125" s="487"/>
      <c r="AK125" s="487"/>
      <c r="AL125" s="487"/>
      <c r="AM125" s="487"/>
      <c r="AN125" s="487"/>
      <c r="AO125" s="487"/>
      <c r="AP125" s="487"/>
      <c r="AQ125" s="487"/>
      <c r="AR125" s="487"/>
      <c r="AS125" s="487"/>
    </row>
    <row r="126" spans="1:45" ht="26.4">
      <c r="A126" s="501"/>
      <c r="B126" s="505" t="s">
        <v>232</v>
      </c>
      <c r="C126" s="506" t="s">
        <v>603</v>
      </c>
      <c r="D126" s="184"/>
      <c r="E126" s="184"/>
      <c r="F126" s="184">
        <v>1</v>
      </c>
      <c r="G126" s="184">
        <v>48</v>
      </c>
      <c r="H126" s="184"/>
      <c r="I126" s="487"/>
      <c r="J126" s="487"/>
      <c r="K126" s="487"/>
      <c r="L126" s="487"/>
      <c r="M126" s="487"/>
      <c r="N126" s="487"/>
      <c r="O126" s="487"/>
      <c r="P126" s="487"/>
      <c r="Q126" s="487"/>
      <c r="R126" s="487"/>
      <c r="S126" s="487"/>
      <c r="T126" s="487"/>
      <c r="U126" s="487"/>
      <c r="V126" s="487"/>
      <c r="W126" s="487"/>
      <c r="X126" s="487"/>
      <c r="Y126" s="487"/>
      <c r="Z126" s="487"/>
      <c r="AA126" s="487"/>
      <c r="AB126" s="487"/>
      <c r="AC126" s="487"/>
      <c r="AD126" s="487"/>
      <c r="AE126" s="487"/>
      <c r="AF126" s="487"/>
      <c r="AG126" s="487"/>
      <c r="AH126" s="487"/>
      <c r="AI126" s="487"/>
      <c r="AJ126" s="487"/>
      <c r="AK126" s="487"/>
      <c r="AL126" s="487"/>
      <c r="AM126" s="487"/>
      <c r="AN126" s="487"/>
      <c r="AO126" s="487"/>
      <c r="AP126" s="487"/>
      <c r="AQ126" s="487"/>
      <c r="AR126" s="487"/>
      <c r="AS126" s="487"/>
    </row>
    <row r="127" spans="1:45">
      <c r="A127" s="501"/>
      <c r="B127" s="505" t="s">
        <v>586</v>
      </c>
      <c r="C127" s="506"/>
      <c r="D127" s="184">
        <v>16.600000000000001</v>
      </c>
      <c r="E127" s="184">
        <v>16.93</v>
      </c>
      <c r="F127" s="184">
        <v>16.95</v>
      </c>
      <c r="G127" s="184">
        <v>18.13</v>
      </c>
      <c r="H127" s="184"/>
      <c r="I127" s="487"/>
      <c r="J127" s="487"/>
      <c r="K127" s="487"/>
      <c r="L127" s="487"/>
      <c r="M127" s="487"/>
      <c r="N127" s="487"/>
      <c r="O127" s="487"/>
      <c r="P127" s="487"/>
      <c r="Q127" s="487"/>
      <c r="R127" s="487"/>
      <c r="S127" s="487"/>
      <c r="T127" s="487"/>
      <c r="U127" s="487"/>
      <c r="V127" s="487"/>
      <c r="W127" s="487"/>
      <c r="X127" s="487"/>
      <c r="Y127" s="487"/>
      <c r="Z127" s="487"/>
      <c r="AA127" s="487"/>
      <c r="AB127" s="487"/>
      <c r="AC127" s="487"/>
      <c r="AD127" s="487"/>
      <c r="AE127" s="487"/>
      <c r="AF127" s="487"/>
      <c r="AG127" s="487"/>
      <c r="AH127" s="487"/>
      <c r="AI127" s="487"/>
      <c r="AJ127" s="487"/>
      <c r="AK127" s="487"/>
      <c r="AL127" s="487"/>
      <c r="AM127" s="487"/>
      <c r="AN127" s="487"/>
      <c r="AO127" s="487"/>
      <c r="AP127" s="487"/>
      <c r="AQ127" s="487"/>
      <c r="AR127" s="487"/>
      <c r="AS127" s="487"/>
    </row>
    <row r="128" spans="1:45">
      <c r="A128" s="501"/>
      <c r="B128" s="505" t="s">
        <v>233</v>
      </c>
      <c r="C128" s="506"/>
      <c r="D128" s="184">
        <v>16.600000000000001</v>
      </c>
      <c r="E128" s="184">
        <v>16.93</v>
      </c>
      <c r="F128" s="184">
        <v>16.95</v>
      </c>
      <c r="G128" s="184">
        <v>18.13</v>
      </c>
      <c r="H128" s="184"/>
      <c r="I128" s="487"/>
      <c r="J128" s="487"/>
      <c r="K128" s="487"/>
      <c r="L128" s="487"/>
      <c r="M128" s="487"/>
      <c r="N128" s="487"/>
      <c r="O128" s="487"/>
      <c r="P128" s="487"/>
      <c r="Q128" s="487"/>
      <c r="R128" s="487"/>
      <c r="S128" s="487"/>
      <c r="T128" s="487"/>
      <c r="U128" s="487"/>
      <c r="V128" s="487"/>
      <c r="W128" s="487"/>
      <c r="X128" s="487"/>
      <c r="Y128" s="487"/>
      <c r="Z128" s="487"/>
      <c r="AA128" s="487"/>
      <c r="AB128" s="487"/>
      <c r="AC128" s="487"/>
      <c r="AD128" s="487"/>
      <c r="AE128" s="487"/>
      <c r="AF128" s="487"/>
      <c r="AG128" s="487"/>
      <c r="AH128" s="487"/>
      <c r="AI128" s="487"/>
      <c r="AJ128" s="487"/>
      <c r="AK128" s="487"/>
      <c r="AL128" s="487"/>
      <c r="AM128" s="487"/>
      <c r="AN128" s="487"/>
      <c r="AO128" s="487"/>
      <c r="AP128" s="487"/>
      <c r="AQ128" s="487"/>
      <c r="AR128" s="487"/>
      <c r="AS128" s="487"/>
    </row>
    <row r="129" spans="1:45">
      <c r="A129" s="501"/>
      <c r="B129" s="505" t="s">
        <v>534</v>
      </c>
      <c r="C129" s="506"/>
      <c r="D129" s="184">
        <v>16.600000000000001</v>
      </c>
      <c r="E129" s="184">
        <v>16.93</v>
      </c>
      <c r="F129" s="184">
        <v>16.95</v>
      </c>
      <c r="G129" s="184">
        <v>18.13</v>
      </c>
      <c r="H129" s="184"/>
      <c r="I129" s="487"/>
      <c r="J129" s="487"/>
      <c r="K129" s="487"/>
      <c r="L129" s="487"/>
      <c r="M129" s="487"/>
      <c r="N129" s="487"/>
      <c r="O129" s="487"/>
      <c r="P129" s="487"/>
      <c r="Q129" s="487"/>
      <c r="R129" s="487"/>
      <c r="S129" s="487"/>
      <c r="T129" s="487"/>
      <c r="U129" s="487"/>
      <c r="V129" s="487"/>
      <c r="W129" s="487"/>
      <c r="X129" s="487"/>
      <c r="Y129" s="487"/>
      <c r="Z129" s="487"/>
      <c r="AA129" s="487"/>
      <c r="AB129" s="487"/>
      <c r="AC129" s="487"/>
      <c r="AD129" s="487"/>
      <c r="AE129" s="487"/>
      <c r="AF129" s="487"/>
      <c r="AG129" s="487"/>
      <c r="AH129" s="487"/>
      <c r="AI129" s="487"/>
      <c r="AJ129" s="487"/>
      <c r="AK129" s="487"/>
      <c r="AL129" s="487"/>
      <c r="AM129" s="487"/>
      <c r="AN129" s="487"/>
      <c r="AO129" s="487"/>
      <c r="AP129" s="487"/>
      <c r="AQ129" s="487"/>
      <c r="AR129" s="487"/>
      <c r="AS129" s="487"/>
    </row>
    <row r="130" spans="1:45">
      <c r="A130" s="501"/>
      <c r="B130" s="501"/>
      <c r="C130" s="507"/>
      <c r="D130" s="188"/>
      <c r="E130" s="188"/>
      <c r="F130" s="188"/>
      <c r="G130" s="188"/>
      <c r="H130" s="188"/>
      <c r="I130" s="487"/>
      <c r="J130" s="487"/>
      <c r="K130" s="487"/>
      <c r="L130" s="487"/>
      <c r="M130" s="487"/>
      <c r="N130" s="487"/>
      <c r="O130" s="487"/>
      <c r="P130" s="487"/>
      <c r="Q130" s="487"/>
      <c r="R130" s="487"/>
      <c r="S130" s="487"/>
      <c r="T130" s="487"/>
      <c r="U130" s="487"/>
      <c r="V130" s="487"/>
      <c r="W130" s="487"/>
      <c r="X130" s="487"/>
      <c r="Y130" s="487"/>
      <c r="Z130" s="487"/>
      <c r="AA130" s="487"/>
      <c r="AB130" s="487"/>
      <c r="AC130" s="487"/>
      <c r="AD130" s="487"/>
      <c r="AE130" s="487"/>
      <c r="AF130" s="487"/>
      <c r="AG130" s="487"/>
      <c r="AH130" s="487"/>
      <c r="AI130" s="487"/>
      <c r="AJ130" s="487"/>
      <c r="AK130" s="487"/>
      <c r="AL130" s="487"/>
      <c r="AM130" s="487"/>
      <c r="AN130" s="487"/>
      <c r="AO130" s="487"/>
      <c r="AP130" s="487"/>
      <c r="AQ130" s="487"/>
      <c r="AR130" s="487"/>
      <c r="AS130" s="487"/>
    </row>
    <row r="131" spans="1:45">
      <c r="A131" s="494"/>
      <c r="B131" s="495"/>
      <c r="C131" s="495"/>
      <c r="D131" s="496"/>
      <c r="E131" s="496"/>
      <c r="F131" s="496"/>
      <c r="G131" s="496"/>
      <c r="H131" s="496"/>
      <c r="I131" s="487"/>
      <c r="J131" s="487"/>
      <c r="K131" s="487"/>
      <c r="L131" s="487"/>
      <c r="M131" s="487"/>
      <c r="N131" s="487"/>
      <c r="O131" s="487"/>
      <c r="P131" s="487"/>
      <c r="Q131" s="487"/>
      <c r="R131" s="487"/>
      <c r="S131" s="487"/>
      <c r="T131" s="487"/>
      <c r="U131" s="487"/>
      <c r="V131" s="487"/>
      <c r="W131" s="487"/>
      <c r="X131" s="487"/>
      <c r="Y131" s="487"/>
      <c r="Z131" s="487"/>
      <c r="AA131" s="487"/>
      <c r="AB131" s="487"/>
      <c r="AC131" s="487"/>
      <c r="AD131" s="487"/>
      <c r="AE131" s="487"/>
      <c r="AF131" s="487"/>
      <c r="AG131" s="487"/>
      <c r="AH131" s="487"/>
      <c r="AI131" s="487"/>
      <c r="AJ131" s="487"/>
      <c r="AK131" s="487"/>
      <c r="AL131" s="487"/>
      <c r="AM131" s="487"/>
      <c r="AN131" s="487"/>
      <c r="AO131" s="487"/>
      <c r="AP131" s="487"/>
      <c r="AQ131" s="487"/>
      <c r="AR131" s="487"/>
      <c r="AS131" s="487"/>
    </row>
    <row r="132" spans="1:45">
      <c r="A132" s="497">
        <v>25</v>
      </c>
      <c r="B132" s="498" t="s">
        <v>235</v>
      </c>
      <c r="C132" s="499"/>
      <c r="D132" s="500"/>
      <c r="E132" s="500"/>
      <c r="F132" s="500"/>
      <c r="G132" s="500"/>
      <c r="H132" s="500"/>
      <c r="I132" s="487"/>
      <c r="J132" s="487"/>
      <c r="K132" s="487"/>
      <c r="L132" s="487"/>
      <c r="M132" s="487"/>
      <c r="N132" s="487"/>
      <c r="O132" s="487"/>
      <c r="P132" s="487"/>
      <c r="Q132" s="487"/>
      <c r="R132" s="487"/>
      <c r="S132" s="487"/>
      <c r="T132" s="487"/>
      <c r="U132" s="487"/>
      <c r="V132" s="487"/>
      <c r="W132" s="487"/>
      <c r="X132" s="487"/>
      <c r="Y132" s="487"/>
      <c r="Z132" s="487"/>
      <c r="AA132" s="487"/>
      <c r="AB132" s="487"/>
      <c r="AC132" s="487"/>
      <c r="AD132" s="487"/>
      <c r="AE132" s="487"/>
      <c r="AF132" s="487"/>
      <c r="AG132" s="487"/>
      <c r="AH132" s="487"/>
      <c r="AI132" s="487"/>
      <c r="AJ132" s="487"/>
      <c r="AK132" s="487"/>
      <c r="AL132" s="487"/>
      <c r="AM132" s="487"/>
      <c r="AN132" s="487"/>
      <c r="AO132" s="487"/>
      <c r="AP132" s="487"/>
      <c r="AQ132" s="487"/>
      <c r="AR132" s="487"/>
      <c r="AS132" s="487"/>
    </row>
    <row r="133" spans="1:45" ht="21">
      <c r="A133" s="501"/>
      <c r="B133" s="887"/>
      <c r="C133" s="889" t="s">
        <v>590</v>
      </c>
      <c r="D133" s="186" t="s">
        <v>693</v>
      </c>
      <c r="E133" s="186" t="s">
        <v>222</v>
      </c>
      <c r="F133" s="186" t="s">
        <v>411</v>
      </c>
      <c r="G133" s="186" t="s">
        <v>197</v>
      </c>
      <c r="H133" s="186" t="s">
        <v>484</v>
      </c>
      <c r="I133" s="487"/>
      <c r="J133" s="487"/>
      <c r="K133" s="487"/>
      <c r="L133" s="487"/>
      <c r="M133" s="487"/>
      <c r="N133" s="487"/>
      <c r="O133" s="487"/>
      <c r="P133" s="487"/>
      <c r="Q133" s="487"/>
      <c r="R133" s="487"/>
      <c r="S133" s="487"/>
      <c r="T133" s="487"/>
      <c r="U133" s="487"/>
      <c r="V133" s="487"/>
      <c r="W133" s="487"/>
      <c r="X133" s="487"/>
      <c r="Y133" s="487"/>
      <c r="Z133" s="487"/>
      <c r="AA133" s="487"/>
      <c r="AB133" s="487"/>
      <c r="AC133" s="487"/>
      <c r="AD133" s="487"/>
      <c r="AE133" s="487"/>
      <c r="AF133" s="487"/>
      <c r="AG133" s="487"/>
      <c r="AH133" s="487"/>
      <c r="AI133" s="487"/>
      <c r="AJ133" s="487"/>
      <c r="AK133" s="487"/>
      <c r="AL133" s="487"/>
      <c r="AM133" s="487"/>
      <c r="AN133" s="487"/>
      <c r="AO133" s="487"/>
      <c r="AP133" s="487"/>
      <c r="AQ133" s="487"/>
      <c r="AR133" s="487"/>
      <c r="AS133" s="487"/>
    </row>
    <row r="134" spans="1:45">
      <c r="A134" s="501"/>
      <c r="B134" s="888"/>
      <c r="C134" s="890"/>
      <c r="D134" s="187" t="s">
        <v>535</v>
      </c>
      <c r="E134" s="187" t="s">
        <v>535</v>
      </c>
      <c r="F134" s="187" t="s">
        <v>535</v>
      </c>
      <c r="G134" s="187" t="s">
        <v>535</v>
      </c>
      <c r="H134" s="187" t="s">
        <v>535</v>
      </c>
      <c r="I134" s="487"/>
      <c r="J134" s="487"/>
      <c r="K134" s="487"/>
      <c r="L134" s="487"/>
      <c r="M134" s="487"/>
      <c r="N134" s="487"/>
      <c r="O134" s="487"/>
      <c r="P134" s="487"/>
      <c r="Q134" s="487"/>
      <c r="R134" s="487"/>
      <c r="S134" s="487"/>
      <c r="T134" s="487"/>
      <c r="U134" s="487"/>
      <c r="V134" s="487"/>
      <c r="W134" s="487"/>
      <c r="X134" s="487"/>
      <c r="Y134" s="487"/>
      <c r="Z134" s="487"/>
      <c r="AA134" s="487"/>
      <c r="AB134" s="487"/>
      <c r="AC134" s="487"/>
      <c r="AD134" s="487"/>
      <c r="AE134" s="487"/>
      <c r="AF134" s="487"/>
      <c r="AG134" s="487"/>
      <c r="AH134" s="487"/>
      <c r="AI134" s="487"/>
      <c r="AJ134" s="487"/>
      <c r="AK134" s="487"/>
      <c r="AL134" s="487"/>
      <c r="AM134" s="487"/>
      <c r="AN134" s="487"/>
      <c r="AO134" s="487"/>
      <c r="AP134" s="487"/>
      <c r="AQ134" s="487"/>
      <c r="AR134" s="487"/>
      <c r="AS134" s="487"/>
    </row>
    <row r="135" spans="1:45">
      <c r="A135" s="501"/>
      <c r="B135" s="505" t="s">
        <v>540</v>
      </c>
      <c r="C135" s="506" t="s">
        <v>593</v>
      </c>
      <c r="D135" s="184">
        <v>12.67</v>
      </c>
      <c r="E135" s="184">
        <v>13.75</v>
      </c>
      <c r="F135" s="184">
        <v>15</v>
      </c>
      <c r="G135" s="184">
        <v>15</v>
      </c>
      <c r="H135" s="184"/>
      <c r="I135" s="487"/>
      <c r="J135" s="487"/>
      <c r="K135" s="487"/>
      <c r="L135" s="487"/>
      <c r="M135" s="487"/>
      <c r="N135" s="487"/>
      <c r="O135" s="487"/>
      <c r="P135" s="487"/>
      <c r="Q135" s="487"/>
      <c r="R135" s="487"/>
      <c r="S135" s="487"/>
      <c r="T135" s="487"/>
      <c r="U135" s="487"/>
      <c r="V135" s="487"/>
      <c r="W135" s="487"/>
      <c r="X135" s="487"/>
      <c r="Y135" s="487"/>
      <c r="Z135" s="487"/>
      <c r="AA135" s="487"/>
      <c r="AB135" s="487"/>
      <c r="AC135" s="487"/>
      <c r="AD135" s="487"/>
      <c r="AE135" s="487"/>
      <c r="AF135" s="487"/>
      <c r="AG135" s="487"/>
      <c r="AH135" s="487"/>
      <c r="AI135" s="487"/>
      <c r="AJ135" s="487"/>
      <c r="AK135" s="487"/>
      <c r="AL135" s="487"/>
      <c r="AM135" s="487"/>
      <c r="AN135" s="487"/>
      <c r="AO135" s="487"/>
      <c r="AP135" s="487"/>
      <c r="AQ135" s="487"/>
      <c r="AR135" s="487"/>
      <c r="AS135" s="487"/>
    </row>
    <row r="136" spans="1:45">
      <c r="A136" s="501"/>
      <c r="B136" s="505" t="s">
        <v>539</v>
      </c>
      <c r="C136" s="506" t="s">
        <v>594</v>
      </c>
      <c r="D136" s="184">
        <v>13.54</v>
      </c>
      <c r="E136" s="184">
        <v>13.18</v>
      </c>
      <c r="F136" s="184">
        <v>11.88</v>
      </c>
      <c r="G136" s="184">
        <v>14</v>
      </c>
      <c r="H136" s="184"/>
      <c r="I136" s="487"/>
      <c r="J136" s="487"/>
      <c r="K136" s="487"/>
      <c r="L136" s="487"/>
      <c r="M136" s="487"/>
      <c r="N136" s="487"/>
      <c r="O136" s="487"/>
      <c r="P136" s="487"/>
      <c r="Q136" s="487"/>
      <c r="R136" s="487"/>
      <c r="S136" s="487"/>
      <c r="T136" s="487"/>
      <c r="U136" s="487"/>
      <c r="V136" s="487"/>
      <c r="W136" s="487"/>
      <c r="X136" s="487"/>
      <c r="Y136" s="487"/>
      <c r="Z136" s="487"/>
      <c r="AA136" s="487"/>
      <c r="AB136" s="487"/>
      <c r="AC136" s="487"/>
      <c r="AD136" s="487"/>
      <c r="AE136" s="487"/>
      <c r="AF136" s="487"/>
      <c r="AG136" s="487"/>
      <c r="AH136" s="487"/>
      <c r="AI136" s="487"/>
      <c r="AJ136" s="487"/>
      <c r="AK136" s="487"/>
      <c r="AL136" s="487"/>
      <c r="AM136" s="487"/>
      <c r="AN136" s="487"/>
      <c r="AO136" s="487"/>
      <c r="AP136" s="487"/>
      <c r="AQ136" s="487"/>
      <c r="AR136" s="487"/>
      <c r="AS136" s="487"/>
    </row>
    <row r="137" spans="1:45">
      <c r="A137" s="501"/>
      <c r="B137" s="505" t="s">
        <v>529</v>
      </c>
      <c r="C137" s="506" t="s">
        <v>595</v>
      </c>
      <c r="D137" s="184">
        <v>13.05</v>
      </c>
      <c r="E137" s="184">
        <v>13.35</v>
      </c>
      <c r="F137" s="184">
        <v>13.7</v>
      </c>
      <c r="G137" s="184">
        <v>14.46</v>
      </c>
      <c r="H137" s="184"/>
      <c r="I137" s="487"/>
      <c r="J137" s="487"/>
      <c r="K137" s="487"/>
      <c r="L137" s="487"/>
      <c r="M137" s="487"/>
      <c r="N137" s="487"/>
      <c r="O137" s="487"/>
      <c r="P137" s="487"/>
      <c r="Q137" s="487"/>
      <c r="R137" s="487"/>
      <c r="S137" s="487"/>
      <c r="T137" s="487"/>
      <c r="U137" s="487"/>
      <c r="V137" s="487"/>
      <c r="W137" s="487"/>
      <c r="X137" s="487"/>
      <c r="Y137" s="487"/>
      <c r="Z137" s="487"/>
      <c r="AA137" s="487"/>
      <c r="AB137" s="487"/>
      <c r="AC137" s="487"/>
      <c r="AD137" s="487"/>
      <c r="AE137" s="487"/>
      <c r="AF137" s="487"/>
      <c r="AG137" s="487"/>
      <c r="AH137" s="487"/>
      <c r="AI137" s="487"/>
      <c r="AJ137" s="487"/>
      <c r="AK137" s="487"/>
      <c r="AL137" s="487"/>
      <c r="AM137" s="487"/>
      <c r="AN137" s="487"/>
      <c r="AO137" s="487"/>
      <c r="AP137" s="487"/>
      <c r="AQ137" s="487"/>
      <c r="AR137" s="487"/>
      <c r="AS137" s="487"/>
    </row>
    <row r="138" spans="1:45" ht="26.4">
      <c r="A138" s="501"/>
      <c r="B138" s="505" t="s">
        <v>583</v>
      </c>
      <c r="C138" s="506" t="s">
        <v>596</v>
      </c>
      <c r="D138" s="184">
        <v>13.9</v>
      </c>
      <c r="E138" s="184">
        <v>14.67</v>
      </c>
      <c r="F138" s="184">
        <v>13.5</v>
      </c>
      <c r="G138" s="184">
        <v>13.28</v>
      </c>
      <c r="H138" s="184"/>
      <c r="I138" s="487"/>
      <c r="J138" s="487"/>
      <c r="K138" s="487"/>
      <c r="L138" s="487"/>
      <c r="M138" s="487"/>
      <c r="N138" s="487"/>
      <c r="O138" s="487"/>
      <c r="P138" s="487"/>
      <c r="Q138" s="487"/>
      <c r="R138" s="487"/>
      <c r="S138" s="487"/>
      <c r="T138" s="487"/>
      <c r="U138" s="487"/>
      <c r="V138" s="487"/>
      <c r="W138" s="487"/>
      <c r="X138" s="487"/>
      <c r="Y138" s="487"/>
      <c r="Z138" s="487"/>
      <c r="AA138" s="487"/>
      <c r="AB138" s="487"/>
      <c r="AC138" s="487"/>
      <c r="AD138" s="487"/>
      <c r="AE138" s="487"/>
      <c r="AF138" s="487"/>
      <c r="AG138" s="487"/>
      <c r="AH138" s="487"/>
      <c r="AI138" s="487"/>
      <c r="AJ138" s="487"/>
      <c r="AK138" s="487"/>
      <c r="AL138" s="487"/>
      <c r="AM138" s="487"/>
      <c r="AN138" s="487"/>
      <c r="AO138" s="487"/>
      <c r="AP138" s="487"/>
      <c r="AQ138" s="487"/>
      <c r="AR138" s="487"/>
      <c r="AS138" s="487"/>
    </row>
    <row r="139" spans="1:45">
      <c r="A139" s="501"/>
      <c r="B139" s="505" t="s">
        <v>541</v>
      </c>
      <c r="C139" s="506" t="s">
        <v>597</v>
      </c>
      <c r="D139" s="184">
        <v>14.67</v>
      </c>
      <c r="E139" s="184">
        <v>13.83</v>
      </c>
      <c r="F139" s="184">
        <v>15.44</v>
      </c>
      <c r="G139" s="184">
        <v>14.33</v>
      </c>
      <c r="H139" s="184"/>
      <c r="I139" s="487"/>
      <c r="J139" s="487"/>
      <c r="K139" s="487"/>
      <c r="L139" s="487"/>
      <c r="M139" s="487"/>
      <c r="N139" s="487"/>
      <c r="O139" s="487"/>
      <c r="P139" s="487"/>
      <c r="Q139" s="487"/>
      <c r="R139" s="487"/>
      <c r="S139" s="487"/>
      <c r="T139" s="487"/>
      <c r="U139" s="487"/>
      <c r="V139" s="487"/>
      <c r="W139" s="487"/>
      <c r="X139" s="487"/>
      <c r="Y139" s="487"/>
      <c r="Z139" s="487"/>
      <c r="AA139" s="487"/>
      <c r="AB139" s="487"/>
      <c r="AC139" s="487"/>
      <c r="AD139" s="487"/>
      <c r="AE139" s="487"/>
      <c r="AF139" s="487"/>
      <c r="AG139" s="487"/>
      <c r="AH139" s="487"/>
      <c r="AI139" s="487"/>
      <c r="AJ139" s="487"/>
      <c r="AK139" s="487"/>
      <c r="AL139" s="487"/>
      <c r="AM139" s="487"/>
      <c r="AN139" s="487"/>
      <c r="AO139" s="487"/>
      <c r="AP139" s="487"/>
      <c r="AQ139" s="487"/>
      <c r="AR139" s="487"/>
      <c r="AS139" s="487"/>
    </row>
    <row r="140" spans="1:45" ht="26.4">
      <c r="A140" s="501"/>
      <c r="B140" s="505" t="s">
        <v>95</v>
      </c>
      <c r="C140" s="506" t="s">
        <v>598</v>
      </c>
      <c r="D140" s="184">
        <v>15.69</v>
      </c>
      <c r="E140" s="184">
        <v>14.68</v>
      </c>
      <c r="F140" s="184">
        <v>15.1</v>
      </c>
      <c r="G140" s="184">
        <v>15.58</v>
      </c>
      <c r="H140" s="184"/>
      <c r="I140" s="487"/>
      <c r="J140" s="487"/>
      <c r="K140" s="487"/>
      <c r="L140" s="487"/>
      <c r="M140" s="487"/>
      <c r="N140" s="487"/>
      <c r="O140" s="487"/>
      <c r="P140" s="487"/>
      <c r="Q140" s="487"/>
      <c r="R140" s="487"/>
      <c r="S140" s="487"/>
      <c r="T140" s="487"/>
      <c r="U140" s="487"/>
      <c r="V140" s="487"/>
      <c r="W140" s="487"/>
      <c r="X140" s="487"/>
      <c r="Y140" s="487"/>
      <c r="Z140" s="487"/>
      <c r="AA140" s="487"/>
      <c r="AB140" s="487"/>
      <c r="AC140" s="487"/>
      <c r="AD140" s="487"/>
      <c r="AE140" s="487"/>
      <c r="AF140" s="487"/>
      <c r="AG140" s="487"/>
      <c r="AH140" s="487"/>
      <c r="AI140" s="487"/>
      <c r="AJ140" s="487"/>
      <c r="AK140" s="487"/>
      <c r="AL140" s="487"/>
      <c r="AM140" s="487"/>
      <c r="AN140" s="487"/>
      <c r="AO140" s="487"/>
      <c r="AP140" s="487"/>
      <c r="AQ140" s="487"/>
      <c r="AR140" s="487"/>
      <c r="AS140" s="487"/>
    </row>
    <row r="141" spans="1:45">
      <c r="A141" s="501"/>
      <c r="B141" s="505" t="s">
        <v>543</v>
      </c>
      <c r="C141" s="506" t="s">
        <v>599</v>
      </c>
      <c r="D141" s="184">
        <v>14.5</v>
      </c>
      <c r="E141" s="184"/>
      <c r="F141" s="184">
        <v>16</v>
      </c>
      <c r="G141" s="184">
        <v>16.329999999999998</v>
      </c>
      <c r="H141" s="184"/>
      <c r="I141" s="487"/>
      <c r="J141" s="487"/>
      <c r="K141" s="487"/>
      <c r="L141" s="487"/>
      <c r="M141" s="487"/>
      <c r="N141" s="487"/>
      <c r="O141" s="487"/>
      <c r="P141" s="487"/>
      <c r="Q141" s="487"/>
      <c r="R141" s="487"/>
      <c r="S141" s="487"/>
      <c r="T141" s="487"/>
      <c r="U141" s="487"/>
      <c r="V141" s="487"/>
      <c r="W141" s="487"/>
      <c r="X141" s="487"/>
      <c r="Y141" s="487"/>
      <c r="Z141" s="487"/>
      <c r="AA141" s="487"/>
      <c r="AB141" s="487"/>
      <c r="AC141" s="487"/>
      <c r="AD141" s="487"/>
      <c r="AE141" s="487"/>
      <c r="AF141" s="487"/>
      <c r="AG141" s="487"/>
      <c r="AH141" s="487"/>
      <c r="AI141" s="487"/>
      <c r="AJ141" s="487"/>
      <c r="AK141" s="487"/>
      <c r="AL141" s="487"/>
      <c r="AM141" s="487"/>
      <c r="AN141" s="487"/>
      <c r="AO141" s="487"/>
      <c r="AP141" s="487"/>
      <c r="AQ141" s="487"/>
      <c r="AR141" s="487"/>
      <c r="AS141" s="487"/>
    </row>
    <row r="142" spans="1:45">
      <c r="A142" s="501"/>
      <c r="B142" s="505" t="s">
        <v>544</v>
      </c>
      <c r="C142" s="506" t="s">
        <v>600</v>
      </c>
      <c r="D142" s="184">
        <v>13.69</v>
      </c>
      <c r="E142" s="184">
        <v>12.5</v>
      </c>
      <c r="F142" s="184">
        <v>13.42</v>
      </c>
      <c r="G142" s="184">
        <v>12.96</v>
      </c>
      <c r="H142" s="184"/>
      <c r="I142" s="487"/>
      <c r="J142" s="487"/>
      <c r="K142" s="487"/>
      <c r="L142" s="487"/>
      <c r="M142" s="487"/>
      <c r="N142" s="487"/>
      <c r="O142" s="487"/>
      <c r="P142" s="487"/>
      <c r="Q142" s="487"/>
      <c r="R142" s="487"/>
      <c r="S142" s="487"/>
      <c r="T142" s="487"/>
      <c r="U142" s="487"/>
      <c r="V142" s="487"/>
      <c r="W142" s="487"/>
      <c r="X142" s="487"/>
      <c r="Y142" s="487"/>
      <c r="Z142" s="487"/>
      <c r="AA142" s="487"/>
      <c r="AB142" s="487"/>
      <c r="AC142" s="487"/>
      <c r="AD142" s="487"/>
      <c r="AE142" s="487"/>
      <c r="AF142" s="487"/>
      <c r="AG142" s="487"/>
      <c r="AH142" s="487"/>
      <c r="AI142" s="487"/>
      <c r="AJ142" s="487"/>
      <c r="AK142" s="487"/>
      <c r="AL142" s="487"/>
      <c r="AM142" s="487"/>
      <c r="AN142" s="487"/>
      <c r="AO142" s="487"/>
      <c r="AP142" s="487"/>
      <c r="AQ142" s="487"/>
      <c r="AR142" s="487"/>
      <c r="AS142" s="487"/>
    </row>
    <row r="143" spans="1:45" ht="26.4">
      <c r="A143" s="501"/>
      <c r="B143" s="505" t="s">
        <v>545</v>
      </c>
      <c r="C143" s="506" t="s">
        <v>601</v>
      </c>
      <c r="D143" s="184">
        <v>13</v>
      </c>
      <c r="E143" s="184">
        <v>13</v>
      </c>
      <c r="F143" s="184">
        <v>14.14</v>
      </c>
      <c r="G143" s="184">
        <v>16</v>
      </c>
      <c r="H143" s="184"/>
      <c r="I143" s="487"/>
      <c r="J143" s="487"/>
      <c r="K143" s="487"/>
      <c r="L143" s="487"/>
      <c r="M143" s="487"/>
      <c r="N143" s="487"/>
      <c r="O143" s="487"/>
      <c r="P143" s="487"/>
      <c r="Q143" s="487"/>
      <c r="R143" s="487"/>
      <c r="S143" s="487"/>
      <c r="T143" s="487"/>
      <c r="U143" s="487"/>
      <c r="V143" s="487"/>
      <c r="W143" s="487"/>
      <c r="X143" s="487"/>
      <c r="Y143" s="487"/>
      <c r="Z143" s="487"/>
      <c r="AA143" s="487"/>
      <c r="AB143" s="487"/>
      <c r="AC143" s="487"/>
      <c r="AD143" s="487"/>
      <c r="AE143" s="487"/>
      <c r="AF143" s="487"/>
      <c r="AG143" s="487"/>
      <c r="AH143" s="487"/>
      <c r="AI143" s="487"/>
      <c r="AJ143" s="487"/>
      <c r="AK143" s="487"/>
      <c r="AL143" s="487"/>
      <c r="AM143" s="487"/>
      <c r="AN143" s="487"/>
      <c r="AO143" s="487"/>
      <c r="AP143" s="487"/>
      <c r="AQ143" s="487"/>
      <c r="AR143" s="487"/>
      <c r="AS143" s="487"/>
    </row>
    <row r="144" spans="1:45">
      <c r="A144" s="501"/>
      <c r="B144" s="505" t="s">
        <v>582</v>
      </c>
      <c r="C144" s="506" t="s">
        <v>602</v>
      </c>
      <c r="D144" s="184"/>
      <c r="E144" s="184"/>
      <c r="F144" s="184"/>
      <c r="G144" s="184"/>
      <c r="H144" s="184"/>
      <c r="I144" s="487"/>
      <c r="J144" s="487"/>
      <c r="K144" s="487"/>
      <c r="L144" s="487"/>
      <c r="M144" s="487"/>
      <c r="N144" s="487"/>
      <c r="O144" s="487"/>
      <c r="P144" s="487"/>
      <c r="Q144" s="487"/>
      <c r="R144" s="487"/>
      <c r="S144" s="487"/>
      <c r="T144" s="487"/>
      <c r="U144" s="487"/>
      <c r="V144" s="487"/>
      <c r="W144" s="487"/>
      <c r="X144" s="487"/>
      <c r="Y144" s="487"/>
      <c r="Z144" s="487"/>
      <c r="AA144" s="487"/>
      <c r="AB144" s="487"/>
      <c r="AC144" s="487"/>
      <c r="AD144" s="487"/>
      <c r="AE144" s="487"/>
      <c r="AF144" s="487"/>
      <c r="AG144" s="487"/>
      <c r="AH144" s="487"/>
      <c r="AI144" s="487"/>
      <c r="AJ144" s="487"/>
      <c r="AK144" s="487"/>
      <c r="AL144" s="487"/>
      <c r="AM144" s="487"/>
      <c r="AN144" s="487"/>
      <c r="AO144" s="487"/>
      <c r="AP144" s="487"/>
      <c r="AQ144" s="487"/>
      <c r="AR144" s="487"/>
      <c r="AS144" s="487"/>
    </row>
    <row r="145" spans="1:45" ht="26.4">
      <c r="A145" s="501"/>
      <c r="B145" s="505" t="s">
        <v>232</v>
      </c>
      <c r="C145" s="506" t="s">
        <v>603</v>
      </c>
      <c r="D145" s="184"/>
      <c r="E145" s="184"/>
      <c r="F145" s="184"/>
      <c r="G145" s="184"/>
      <c r="H145" s="184"/>
      <c r="I145" s="487"/>
      <c r="J145" s="487"/>
      <c r="K145" s="487"/>
      <c r="L145" s="487"/>
      <c r="M145" s="487"/>
      <c r="N145" s="487"/>
      <c r="O145" s="487"/>
      <c r="P145" s="487"/>
      <c r="Q145" s="487"/>
      <c r="R145" s="487"/>
      <c r="S145" s="487"/>
      <c r="T145" s="487"/>
      <c r="U145" s="487"/>
      <c r="V145" s="487"/>
      <c r="W145" s="487"/>
      <c r="X145" s="487"/>
      <c r="Y145" s="487"/>
      <c r="Z145" s="487"/>
      <c r="AA145" s="487"/>
      <c r="AB145" s="487"/>
      <c r="AC145" s="487"/>
      <c r="AD145" s="487"/>
      <c r="AE145" s="487"/>
      <c r="AF145" s="487"/>
      <c r="AG145" s="487"/>
      <c r="AH145" s="487"/>
      <c r="AI145" s="487"/>
      <c r="AJ145" s="487"/>
      <c r="AK145" s="487"/>
      <c r="AL145" s="487"/>
      <c r="AM145" s="487"/>
      <c r="AN145" s="487"/>
      <c r="AO145" s="487"/>
      <c r="AP145" s="487"/>
      <c r="AQ145" s="487"/>
      <c r="AR145" s="487"/>
      <c r="AS145" s="487"/>
    </row>
    <row r="146" spans="1:45">
      <c r="A146" s="501"/>
      <c r="B146" s="505" t="s">
        <v>586</v>
      </c>
      <c r="C146" s="506"/>
      <c r="D146" s="184">
        <v>13.95</v>
      </c>
      <c r="E146" s="184">
        <v>13.67</v>
      </c>
      <c r="F146" s="184">
        <v>14.24</v>
      </c>
      <c r="G146" s="184">
        <v>14.73</v>
      </c>
      <c r="H146" s="184"/>
      <c r="I146" s="487"/>
      <c r="J146" s="487"/>
      <c r="K146" s="487"/>
      <c r="L146" s="487"/>
      <c r="M146" s="487"/>
      <c r="N146" s="487"/>
      <c r="O146" s="487"/>
      <c r="P146" s="487"/>
      <c r="Q146" s="487"/>
      <c r="R146" s="487"/>
      <c r="S146" s="487"/>
      <c r="T146" s="487"/>
      <c r="U146" s="487"/>
      <c r="V146" s="487"/>
      <c r="W146" s="487"/>
      <c r="X146" s="487"/>
      <c r="Y146" s="487"/>
      <c r="Z146" s="487"/>
      <c r="AA146" s="487"/>
      <c r="AB146" s="487"/>
      <c r="AC146" s="487"/>
      <c r="AD146" s="487"/>
      <c r="AE146" s="487"/>
      <c r="AF146" s="487"/>
      <c r="AG146" s="487"/>
      <c r="AH146" s="487"/>
      <c r="AI146" s="487"/>
      <c r="AJ146" s="487"/>
      <c r="AK146" s="487"/>
      <c r="AL146" s="487"/>
      <c r="AM146" s="487"/>
      <c r="AN146" s="487"/>
      <c r="AO146" s="487"/>
      <c r="AP146" s="487"/>
      <c r="AQ146" s="487"/>
      <c r="AR146" s="487"/>
      <c r="AS146" s="487"/>
    </row>
    <row r="147" spans="1:45">
      <c r="A147" s="501"/>
      <c r="B147" s="505" t="s">
        <v>233</v>
      </c>
      <c r="C147" s="506"/>
      <c r="D147" s="184">
        <v>13.95</v>
      </c>
      <c r="E147" s="184">
        <v>13.67</v>
      </c>
      <c r="F147" s="184">
        <v>14.24</v>
      </c>
      <c r="G147" s="184">
        <v>14.73</v>
      </c>
      <c r="H147" s="184"/>
      <c r="I147" s="487"/>
      <c r="J147" s="487"/>
      <c r="K147" s="487"/>
      <c r="L147" s="487"/>
      <c r="M147" s="487"/>
      <c r="N147" s="487"/>
      <c r="O147" s="487"/>
      <c r="P147" s="487"/>
      <c r="Q147" s="487"/>
      <c r="R147" s="487"/>
      <c r="S147" s="487"/>
      <c r="T147" s="487"/>
      <c r="U147" s="487"/>
      <c r="V147" s="487"/>
      <c r="W147" s="487"/>
      <c r="X147" s="487"/>
      <c r="Y147" s="487"/>
      <c r="Z147" s="487"/>
      <c r="AA147" s="487"/>
      <c r="AB147" s="487"/>
      <c r="AC147" s="487"/>
      <c r="AD147" s="487"/>
      <c r="AE147" s="487"/>
      <c r="AF147" s="487"/>
      <c r="AG147" s="487"/>
      <c r="AH147" s="487"/>
      <c r="AI147" s="487"/>
      <c r="AJ147" s="487"/>
      <c r="AK147" s="487"/>
      <c r="AL147" s="487"/>
      <c r="AM147" s="487"/>
      <c r="AN147" s="487"/>
      <c r="AO147" s="487"/>
      <c r="AP147" s="487"/>
      <c r="AQ147" s="487"/>
      <c r="AR147" s="487"/>
      <c r="AS147" s="487"/>
    </row>
    <row r="148" spans="1:45">
      <c r="A148" s="501"/>
      <c r="B148" s="505" t="s">
        <v>534</v>
      </c>
      <c r="C148" s="506"/>
      <c r="D148" s="184">
        <v>13.95</v>
      </c>
      <c r="E148" s="184">
        <v>13.67</v>
      </c>
      <c r="F148" s="184">
        <v>14.24</v>
      </c>
      <c r="G148" s="184">
        <v>14.73</v>
      </c>
      <c r="H148" s="184"/>
      <c r="I148" s="487"/>
      <c r="J148" s="487"/>
      <c r="K148" s="487"/>
      <c r="L148" s="487"/>
      <c r="M148" s="487"/>
      <c r="N148" s="487"/>
      <c r="O148" s="487"/>
      <c r="P148" s="487"/>
      <c r="Q148" s="487"/>
      <c r="R148" s="487"/>
      <c r="S148" s="487"/>
      <c r="T148" s="487"/>
      <c r="U148" s="487"/>
      <c r="V148" s="487"/>
      <c r="W148" s="487"/>
      <c r="X148" s="487"/>
      <c r="Y148" s="487"/>
      <c r="Z148" s="487"/>
      <c r="AA148" s="487"/>
      <c r="AB148" s="487"/>
      <c r="AC148" s="487"/>
      <c r="AD148" s="487"/>
      <c r="AE148" s="487"/>
      <c r="AF148" s="487"/>
      <c r="AG148" s="487"/>
      <c r="AH148" s="487"/>
      <c r="AI148" s="487"/>
      <c r="AJ148" s="487"/>
      <c r="AK148" s="487"/>
      <c r="AL148" s="487"/>
      <c r="AM148" s="487"/>
      <c r="AN148" s="487"/>
      <c r="AO148" s="487"/>
      <c r="AP148" s="487"/>
      <c r="AQ148" s="487"/>
      <c r="AR148" s="487"/>
      <c r="AS148" s="487"/>
    </row>
    <row r="149" spans="1:45">
      <c r="A149" s="501"/>
      <c r="B149" s="501"/>
      <c r="C149" s="507"/>
      <c r="D149" s="188"/>
      <c r="E149" s="188"/>
      <c r="F149" s="188"/>
      <c r="G149" s="188"/>
      <c r="H149" s="188"/>
      <c r="I149" s="487"/>
      <c r="J149" s="487"/>
      <c r="K149" s="487"/>
      <c r="L149" s="487"/>
      <c r="M149" s="487"/>
      <c r="N149" s="487"/>
      <c r="O149" s="487"/>
      <c r="P149" s="487"/>
      <c r="Q149" s="487"/>
      <c r="R149" s="487"/>
      <c r="S149" s="487"/>
      <c r="T149" s="487"/>
      <c r="U149" s="487"/>
      <c r="V149" s="487"/>
      <c r="W149" s="487"/>
      <c r="X149" s="487"/>
      <c r="Y149" s="487"/>
      <c r="Z149" s="487"/>
      <c r="AA149" s="487"/>
      <c r="AB149" s="487"/>
      <c r="AC149" s="487"/>
      <c r="AD149" s="487"/>
      <c r="AE149" s="487"/>
      <c r="AF149" s="487"/>
      <c r="AG149" s="487"/>
      <c r="AH149" s="487"/>
      <c r="AI149" s="487"/>
      <c r="AJ149" s="487"/>
      <c r="AK149" s="487"/>
      <c r="AL149" s="487"/>
      <c r="AM149" s="487"/>
      <c r="AN149" s="487"/>
      <c r="AO149" s="487"/>
      <c r="AP149" s="487"/>
      <c r="AQ149" s="487"/>
      <c r="AR149" s="487"/>
      <c r="AS149" s="487"/>
    </row>
    <row r="150" spans="1:45">
      <c r="A150" s="494"/>
      <c r="B150" s="495"/>
      <c r="C150" s="495"/>
      <c r="D150" s="496"/>
      <c r="E150" s="496"/>
      <c r="F150" s="496"/>
      <c r="G150" s="496"/>
      <c r="H150" s="496"/>
      <c r="I150" s="487"/>
      <c r="J150" s="487"/>
      <c r="K150" s="487"/>
      <c r="L150" s="487"/>
      <c r="M150" s="487"/>
      <c r="N150" s="487"/>
      <c r="O150" s="487"/>
      <c r="P150" s="487"/>
      <c r="Q150" s="487"/>
      <c r="R150" s="487"/>
      <c r="S150" s="487"/>
      <c r="T150" s="487"/>
      <c r="U150" s="487"/>
      <c r="V150" s="487"/>
      <c r="W150" s="487"/>
      <c r="X150" s="487"/>
      <c r="Y150" s="487"/>
      <c r="Z150" s="487"/>
      <c r="AA150" s="487"/>
      <c r="AB150" s="487"/>
      <c r="AC150" s="487"/>
      <c r="AD150" s="487"/>
      <c r="AE150" s="487"/>
      <c r="AF150" s="487"/>
      <c r="AG150" s="487"/>
      <c r="AH150" s="487"/>
      <c r="AI150" s="487"/>
      <c r="AJ150" s="487"/>
      <c r="AK150" s="487"/>
      <c r="AL150" s="487"/>
      <c r="AM150" s="487"/>
      <c r="AN150" s="487"/>
      <c r="AO150" s="487"/>
      <c r="AP150" s="487"/>
      <c r="AQ150" s="487"/>
      <c r="AR150" s="487"/>
      <c r="AS150" s="487"/>
    </row>
    <row r="151" spans="1:45">
      <c r="A151" s="497">
        <v>26</v>
      </c>
      <c r="B151" s="498" t="s">
        <v>236</v>
      </c>
      <c r="C151" s="499"/>
      <c r="D151" s="500"/>
      <c r="E151" s="500"/>
      <c r="F151" s="500"/>
      <c r="G151" s="500"/>
      <c r="H151" s="500"/>
      <c r="I151" s="487"/>
      <c r="J151" s="487"/>
      <c r="K151" s="487"/>
      <c r="L151" s="487"/>
      <c r="M151" s="487"/>
      <c r="N151" s="487"/>
      <c r="O151" s="487"/>
      <c r="P151" s="487"/>
      <c r="Q151" s="487"/>
      <c r="R151" s="487"/>
      <c r="S151" s="487"/>
      <c r="T151" s="487"/>
      <c r="U151" s="487"/>
      <c r="V151" s="487"/>
      <c r="W151" s="487"/>
      <c r="X151" s="487"/>
      <c r="Y151" s="487"/>
      <c r="Z151" s="487"/>
      <c r="AA151" s="487"/>
      <c r="AB151" s="487"/>
      <c r="AC151" s="487"/>
      <c r="AD151" s="487"/>
      <c r="AE151" s="487"/>
      <c r="AF151" s="487"/>
      <c r="AG151" s="487"/>
      <c r="AH151" s="487"/>
      <c r="AI151" s="487"/>
      <c r="AJ151" s="487"/>
      <c r="AK151" s="487"/>
      <c r="AL151" s="487"/>
      <c r="AM151" s="487"/>
      <c r="AN151" s="487"/>
      <c r="AO151" s="487"/>
      <c r="AP151" s="487"/>
      <c r="AQ151" s="487"/>
      <c r="AR151" s="487"/>
      <c r="AS151" s="487"/>
    </row>
    <row r="152" spans="1:45" ht="21">
      <c r="A152" s="501"/>
      <c r="B152" s="887"/>
      <c r="C152" s="889" t="s">
        <v>590</v>
      </c>
      <c r="D152" s="186" t="s">
        <v>693</v>
      </c>
      <c r="E152" s="186" t="s">
        <v>222</v>
      </c>
      <c r="F152" s="186" t="s">
        <v>411</v>
      </c>
      <c r="G152" s="186" t="s">
        <v>197</v>
      </c>
      <c r="H152" s="186" t="s">
        <v>484</v>
      </c>
      <c r="I152" s="487"/>
      <c r="J152" s="487"/>
      <c r="K152" s="487"/>
      <c r="L152" s="487"/>
      <c r="M152" s="487"/>
      <c r="N152" s="487"/>
      <c r="O152" s="487"/>
      <c r="P152" s="487"/>
      <c r="Q152" s="487"/>
      <c r="R152" s="487"/>
      <c r="S152" s="487"/>
      <c r="T152" s="487"/>
      <c r="U152" s="487"/>
      <c r="V152" s="487"/>
      <c r="W152" s="487"/>
      <c r="X152" s="487"/>
      <c r="Y152" s="487"/>
      <c r="Z152" s="487"/>
      <c r="AA152" s="487"/>
      <c r="AB152" s="487"/>
      <c r="AC152" s="487"/>
      <c r="AD152" s="487"/>
      <c r="AE152" s="487"/>
      <c r="AF152" s="487"/>
      <c r="AG152" s="487"/>
      <c r="AH152" s="487"/>
      <c r="AI152" s="487"/>
      <c r="AJ152" s="487"/>
      <c r="AK152" s="487"/>
      <c r="AL152" s="487"/>
      <c r="AM152" s="487"/>
      <c r="AN152" s="487"/>
      <c r="AO152" s="487"/>
      <c r="AP152" s="487"/>
      <c r="AQ152" s="487"/>
      <c r="AR152" s="487"/>
      <c r="AS152" s="487"/>
    </row>
    <row r="153" spans="1:45">
      <c r="A153" s="501"/>
      <c r="B153" s="888"/>
      <c r="C153" s="890"/>
      <c r="D153" s="187" t="s">
        <v>535</v>
      </c>
      <c r="E153" s="187" t="s">
        <v>535</v>
      </c>
      <c r="F153" s="187" t="s">
        <v>535</v>
      </c>
      <c r="G153" s="187" t="s">
        <v>535</v>
      </c>
      <c r="H153" s="187" t="s">
        <v>535</v>
      </c>
      <c r="I153" s="487"/>
      <c r="J153" s="487"/>
      <c r="K153" s="487"/>
      <c r="L153" s="487"/>
      <c r="M153" s="487"/>
      <c r="N153" s="487"/>
      <c r="O153" s="487"/>
      <c r="P153" s="487"/>
      <c r="Q153" s="487"/>
      <c r="R153" s="487"/>
      <c r="S153" s="487"/>
      <c r="T153" s="487"/>
      <c r="U153" s="487"/>
      <c r="V153" s="487"/>
      <c r="W153" s="487"/>
      <c r="X153" s="487"/>
      <c r="Y153" s="487"/>
      <c r="Z153" s="487"/>
      <c r="AA153" s="487"/>
      <c r="AB153" s="487"/>
      <c r="AC153" s="487"/>
      <c r="AD153" s="487"/>
      <c r="AE153" s="487"/>
      <c r="AF153" s="487"/>
      <c r="AG153" s="487"/>
      <c r="AH153" s="487"/>
      <c r="AI153" s="487"/>
      <c r="AJ153" s="487"/>
      <c r="AK153" s="487"/>
      <c r="AL153" s="487"/>
      <c r="AM153" s="487"/>
      <c r="AN153" s="487"/>
      <c r="AO153" s="487"/>
      <c r="AP153" s="487"/>
      <c r="AQ153" s="487"/>
      <c r="AR153" s="487"/>
      <c r="AS153" s="487"/>
    </row>
    <row r="154" spans="1:45">
      <c r="A154" s="501"/>
      <c r="B154" s="505" t="s">
        <v>540</v>
      </c>
      <c r="C154" s="506" t="s">
        <v>593</v>
      </c>
      <c r="D154" s="184">
        <v>12</v>
      </c>
      <c r="E154" s="184">
        <v>12</v>
      </c>
      <c r="F154" s="184">
        <v>12</v>
      </c>
      <c r="G154" s="184">
        <v>12</v>
      </c>
      <c r="H154" s="184"/>
      <c r="I154" s="487"/>
      <c r="J154" s="487"/>
      <c r="K154" s="487"/>
      <c r="L154" s="487"/>
      <c r="M154" s="487"/>
      <c r="N154" s="487"/>
      <c r="O154" s="487"/>
      <c r="P154" s="487"/>
      <c r="Q154" s="487"/>
      <c r="R154" s="487"/>
      <c r="S154" s="487"/>
      <c r="T154" s="487"/>
      <c r="U154" s="487"/>
      <c r="V154" s="487"/>
      <c r="W154" s="487"/>
      <c r="X154" s="487"/>
      <c r="Y154" s="487"/>
      <c r="Z154" s="487"/>
      <c r="AA154" s="487"/>
      <c r="AB154" s="487"/>
      <c r="AC154" s="487"/>
      <c r="AD154" s="487"/>
      <c r="AE154" s="487"/>
      <c r="AF154" s="487"/>
      <c r="AG154" s="487"/>
      <c r="AH154" s="487"/>
      <c r="AI154" s="487"/>
      <c r="AJ154" s="487"/>
      <c r="AK154" s="487"/>
      <c r="AL154" s="487"/>
      <c r="AM154" s="487"/>
      <c r="AN154" s="487"/>
      <c r="AO154" s="487"/>
      <c r="AP154" s="487"/>
      <c r="AQ154" s="487"/>
      <c r="AR154" s="487"/>
      <c r="AS154" s="487"/>
    </row>
    <row r="155" spans="1:45">
      <c r="A155" s="501"/>
      <c r="B155" s="505" t="s">
        <v>539</v>
      </c>
      <c r="C155" s="506" t="s">
        <v>594</v>
      </c>
      <c r="D155" s="184">
        <v>14.64</v>
      </c>
      <c r="E155" s="184">
        <v>26</v>
      </c>
      <c r="F155" s="184">
        <v>19</v>
      </c>
      <c r="G155" s="184">
        <v>7.33</v>
      </c>
      <c r="H155" s="184"/>
      <c r="I155" s="487"/>
      <c r="J155" s="487"/>
      <c r="K155" s="487"/>
      <c r="L155" s="487"/>
      <c r="M155" s="487"/>
      <c r="N155" s="487"/>
      <c r="O155" s="487"/>
      <c r="P155" s="487"/>
      <c r="Q155" s="487"/>
      <c r="R155" s="487"/>
      <c r="S155" s="487"/>
      <c r="T155" s="487"/>
      <c r="U155" s="487"/>
      <c r="V155" s="487"/>
      <c r="W155" s="487"/>
      <c r="X155" s="487"/>
      <c r="Y155" s="487"/>
      <c r="Z155" s="487"/>
      <c r="AA155" s="487"/>
      <c r="AB155" s="487"/>
      <c r="AC155" s="487"/>
      <c r="AD155" s="487"/>
      <c r="AE155" s="487"/>
      <c r="AF155" s="487"/>
      <c r="AG155" s="487"/>
      <c r="AH155" s="487"/>
      <c r="AI155" s="487"/>
      <c r="AJ155" s="487"/>
      <c r="AK155" s="487"/>
      <c r="AL155" s="487"/>
      <c r="AM155" s="487"/>
      <c r="AN155" s="487"/>
      <c r="AO155" s="487"/>
      <c r="AP155" s="487"/>
      <c r="AQ155" s="487"/>
      <c r="AR155" s="487"/>
      <c r="AS155" s="487"/>
    </row>
    <row r="156" spans="1:45">
      <c r="A156" s="501"/>
      <c r="B156" s="505" t="s">
        <v>529</v>
      </c>
      <c r="C156" s="506" t="s">
        <v>595</v>
      </c>
      <c r="D156" s="184">
        <v>32.97</v>
      </c>
      <c r="E156" s="184">
        <v>26.52</v>
      </c>
      <c r="F156" s="184">
        <v>27.09</v>
      </c>
      <c r="G156" s="184">
        <v>18.96</v>
      </c>
      <c r="H156" s="184"/>
      <c r="I156" s="487"/>
      <c r="J156" s="487"/>
      <c r="K156" s="487"/>
      <c r="L156" s="487"/>
      <c r="M156" s="487"/>
      <c r="N156" s="487"/>
      <c r="O156" s="487"/>
      <c r="P156" s="487"/>
      <c r="Q156" s="487"/>
      <c r="R156" s="487"/>
      <c r="S156" s="487"/>
      <c r="T156" s="487"/>
      <c r="U156" s="487"/>
      <c r="V156" s="487"/>
      <c r="W156" s="487"/>
      <c r="X156" s="487"/>
      <c r="Y156" s="487"/>
      <c r="Z156" s="487"/>
      <c r="AA156" s="487"/>
      <c r="AB156" s="487"/>
      <c r="AC156" s="487"/>
      <c r="AD156" s="487"/>
      <c r="AE156" s="487"/>
      <c r="AF156" s="487"/>
      <c r="AG156" s="487"/>
      <c r="AH156" s="487"/>
      <c r="AI156" s="487"/>
      <c r="AJ156" s="487"/>
      <c r="AK156" s="487"/>
      <c r="AL156" s="487"/>
      <c r="AM156" s="487"/>
      <c r="AN156" s="487"/>
      <c r="AO156" s="487"/>
      <c r="AP156" s="487"/>
      <c r="AQ156" s="487"/>
      <c r="AR156" s="487"/>
      <c r="AS156" s="487"/>
    </row>
    <row r="157" spans="1:45" ht="26.4">
      <c r="A157" s="501"/>
      <c r="B157" s="505" t="s">
        <v>583</v>
      </c>
      <c r="C157" s="506" t="s">
        <v>596</v>
      </c>
      <c r="D157" s="184">
        <v>43.5</v>
      </c>
      <c r="E157" s="184">
        <v>32.67</v>
      </c>
      <c r="F157" s="184">
        <v>2</v>
      </c>
      <c r="G157" s="184">
        <v>36.83</v>
      </c>
      <c r="H157" s="184"/>
      <c r="I157" s="487"/>
      <c r="J157" s="487"/>
      <c r="K157" s="487"/>
      <c r="L157" s="487"/>
      <c r="M157" s="487"/>
      <c r="N157" s="487"/>
      <c r="O157" s="487"/>
      <c r="P157" s="487"/>
      <c r="Q157" s="487"/>
      <c r="R157" s="487"/>
      <c r="S157" s="487"/>
      <c r="T157" s="487"/>
      <c r="U157" s="487"/>
      <c r="V157" s="487"/>
      <c r="W157" s="487"/>
      <c r="X157" s="487"/>
      <c r="Y157" s="487"/>
      <c r="Z157" s="487"/>
      <c r="AA157" s="487"/>
      <c r="AB157" s="487"/>
      <c r="AC157" s="487"/>
      <c r="AD157" s="487"/>
      <c r="AE157" s="487"/>
      <c r="AF157" s="487"/>
      <c r="AG157" s="487"/>
      <c r="AH157" s="487"/>
      <c r="AI157" s="487"/>
      <c r="AJ157" s="487"/>
      <c r="AK157" s="487"/>
      <c r="AL157" s="487"/>
      <c r="AM157" s="487"/>
      <c r="AN157" s="487"/>
      <c r="AO157" s="487"/>
      <c r="AP157" s="487"/>
      <c r="AQ157" s="487"/>
      <c r="AR157" s="487"/>
      <c r="AS157" s="487"/>
    </row>
    <row r="158" spans="1:45">
      <c r="A158" s="501"/>
      <c r="B158" s="505" t="s">
        <v>541</v>
      </c>
      <c r="C158" s="506" t="s">
        <v>597</v>
      </c>
      <c r="D158" s="184">
        <v>30.33</v>
      </c>
      <c r="E158" s="184">
        <v>35.270000000000003</v>
      </c>
      <c r="F158" s="184">
        <v>17.5</v>
      </c>
      <c r="G158" s="184">
        <v>15.93</v>
      </c>
      <c r="H158" s="184"/>
      <c r="I158" s="487"/>
      <c r="J158" s="487"/>
      <c r="K158" s="487"/>
      <c r="L158" s="487"/>
      <c r="M158" s="487"/>
      <c r="N158" s="487"/>
      <c r="O158" s="487"/>
      <c r="P158" s="487"/>
      <c r="Q158" s="487"/>
      <c r="R158" s="487"/>
      <c r="S158" s="487"/>
      <c r="T158" s="487"/>
      <c r="U158" s="487"/>
      <c r="V158" s="487"/>
      <c r="W158" s="487"/>
      <c r="X158" s="487"/>
      <c r="Y158" s="487"/>
      <c r="Z158" s="487"/>
      <c r="AA158" s="487"/>
      <c r="AB158" s="487"/>
      <c r="AC158" s="487"/>
      <c r="AD158" s="487"/>
      <c r="AE158" s="487"/>
      <c r="AF158" s="487"/>
      <c r="AG158" s="487"/>
      <c r="AH158" s="487"/>
      <c r="AI158" s="487"/>
      <c r="AJ158" s="487"/>
      <c r="AK158" s="487"/>
      <c r="AL158" s="487"/>
      <c r="AM158" s="487"/>
      <c r="AN158" s="487"/>
      <c r="AO158" s="487"/>
      <c r="AP158" s="487"/>
      <c r="AQ158" s="487"/>
      <c r="AR158" s="487"/>
      <c r="AS158" s="487"/>
    </row>
    <row r="159" spans="1:45" ht="26.4">
      <c r="A159" s="501"/>
      <c r="B159" s="505" t="s">
        <v>95</v>
      </c>
      <c r="C159" s="506" t="s">
        <v>598</v>
      </c>
      <c r="D159" s="184">
        <v>21.23</v>
      </c>
      <c r="E159" s="184">
        <v>23.48</v>
      </c>
      <c r="F159" s="184">
        <v>23.54</v>
      </c>
      <c r="G159" s="184">
        <v>18.03</v>
      </c>
      <c r="H159" s="184"/>
      <c r="I159" s="487"/>
      <c r="J159" s="487"/>
      <c r="K159" s="487"/>
      <c r="L159" s="487"/>
      <c r="M159" s="487"/>
      <c r="N159" s="487"/>
      <c r="O159" s="487"/>
      <c r="P159" s="487"/>
      <c r="Q159" s="487"/>
      <c r="R159" s="487"/>
      <c r="S159" s="487"/>
      <c r="T159" s="487"/>
      <c r="U159" s="487"/>
      <c r="V159" s="487"/>
      <c r="W159" s="487"/>
      <c r="X159" s="487"/>
      <c r="Y159" s="487"/>
      <c r="Z159" s="487"/>
      <c r="AA159" s="487"/>
      <c r="AB159" s="487"/>
      <c r="AC159" s="487"/>
      <c r="AD159" s="487"/>
      <c r="AE159" s="487"/>
      <c r="AF159" s="487"/>
      <c r="AG159" s="487"/>
      <c r="AH159" s="487"/>
      <c r="AI159" s="487"/>
      <c r="AJ159" s="487"/>
      <c r="AK159" s="487"/>
      <c r="AL159" s="487"/>
      <c r="AM159" s="487"/>
      <c r="AN159" s="487"/>
      <c r="AO159" s="487"/>
      <c r="AP159" s="487"/>
      <c r="AQ159" s="487"/>
      <c r="AR159" s="487"/>
      <c r="AS159" s="487"/>
    </row>
    <row r="160" spans="1:45">
      <c r="A160" s="501"/>
      <c r="B160" s="505" t="s">
        <v>543</v>
      </c>
      <c r="C160" s="506" t="s">
        <v>599</v>
      </c>
      <c r="D160" s="184">
        <v>120</v>
      </c>
      <c r="E160" s="184"/>
      <c r="F160" s="184">
        <v>36</v>
      </c>
      <c r="G160" s="184">
        <v>56.67</v>
      </c>
      <c r="H160" s="184"/>
      <c r="I160" s="487"/>
      <c r="J160" s="487"/>
      <c r="K160" s="487"/>
      <c r="L160" s="487"/>
      <c r="M160" s="487"/>
      <c r="N160" s="487"/>
      <c r="O160" s="487"/>
      <c r="P160" s="487"/>
      <c r="Q160" s="487"/>
      <c r="R160" s="487"/>
      <c r="S160" s="487"/>
      <c r="T160" s="487"/>
      <c r="U160" s="487"/>
      <c r="V160" s="487"/>
      <c r="W160" s="487"/>
      <c r="X160" s="487"/>
      <c r="Y160" s="487"/>
      <c r="Z160" s="487"/>
      <c r="AA160" s="487"/>
      <c r="AB160" s="487"/>
      <c r="AC160" s="487"/>
      <c r="AD160" s="487"/>
      <c r="AE160" s="487"/>
      <c r="AF160" s="487"/>
      <c r="AG160" s="487"/>
      <c r="AH160" s="487"/>
      <c r="AI160" s="487"/>
      <c r="AJ160" s="487"/>
      <c r="AK160" s="487"/>
      <c r="AL160" s="487"/>
      <c r="AM160" s="487"/>
      <c r="AN160" s="487"/>
      <c r="AO160" s="487"/>
      <c r="AP160" s="487"/>
      <c r="AQ160" s="487"/>
      <c r="AR160" s="487"/>
      <c r="AS160" s="487"/>
    </row>
    <row r="161" spans="1:45">
      <c r="A161" s="501"/>
      <c r="B161" s="505" t="s">
        <v>544</v>
      </c>
      <c r="C161" s="506" t="s">
        <v>600</v>
      </c>
      <c r="D161" s="184">
        <v>37.5</v>
      </c>
      <c r="E161" s="184">
        <v>55.33</v>
      </c>
      <c r="F161" s="184">
        <v>27.5</v>
      </c>
      <c r="G161" s="184">
        <v>20.25</v>
      </c>
      <c r="H161" s="184"/>
      <c r="I161" s="487"/>
      <c r="J161" s="487"/>
      <c r="K161" s="487"/>
      <c r="L161" s="487"/>
      <c r="M161" s="487"/>
      <c r="N161" s="487"/>
      <c r="O161" s="487"/>
      <c r="P161" s="487"/>
      <c r="Q161" s="487"/>
      <c r="R161" s="487"/>
      <c r="S161" s="487"/>
      <c r="T161" s="487"/>
      <c r="U161" s="487"/>
      <c r="V161" s="487"/>
      <c r="W161" s="487"/>
      <c r="X161" s="487"/>
      <c r="Y161" s="487"/>
      <c r="Z161" s="487"/>
      <c r="AA161" s="487"/>
      <c r="AB161" s="487"/>
      <c r="AC161" s="487"/>
      <c r="AD161" s="487"/>
      <c r="AE161" s="487"/>
      <c r="AF161" s="487"/>
      <c r="AG161" s="487"/>
      <c r="AH161" s="487"/>
      <c r="AI161" s="487"/>
      <c r="AJ161" s="487"/>
      <c r="AK161" s="487"/>
      <c r="AL161" s="487"/>
      <c r="AM161" s="487"/>
      <c r="AN161" s="487"/>
      <c r="AO161" s="487"/>
      <c r="AP161" s="487"/>
      <c r="AQ161" s="487"/>
      <c r="AR161" s="487"/>
      <c r="AS161" s="487"/>
    </row>
    <row r="162" spans="1:45" ht="26.4">
      <c r="A162" s="501"/>
      <c r="B162" s="505" t="s">
        <v>545</v>
      </c>
      <c r="C162" s="506" t="s">
        <v>601</v>
      </c>
      <c r="D162" s="184">
        <v>51</v>
      </c>
      <c r="E162" s="184">
        <v>50.8</v>
      </c>
      <c r="F162" s="184">
        <v>37.43</v>
      </c>
      <c r="G162" s="184">
        <v>32.200000000000003</v>
      </c>
      <c r="H162" s="184"/>
      <c r="I162" s="487"/>
      <c r="J162" s="487"/>
      <c r="K162" s="487"/>
      <c r="L162" s="487"/>
      <c r="M162" s="487"/>
      <c r="N162" s="487"/>
      <c r="O162" s="487"/>
      <c r="P162" s="487"/>
      <c r="Q162" s="487"/>
      <c r="R162" s="487"/>
      <c r="S162" s="487"/>
      <c r="T162" s="487"/>
      <c r="U162" s="487"/>
      <c r="V162" s="487"/>
      <c r="W162" s="487"/>
      <c r="X162" s="487"/>
      <c r="Y162" s="487"/>
      <c r="Z162" s="487"/>
      <c r="AA162" s="487"/>
      <c r="AB162" s="487"/>
      <c r="AC162" s="487"/>
      <c r="AD162" s="487"/>
      <c r="AE162" s="487"/>
      <c r="AF162" s="487"/>
      <c r="AG162" s="487"/>
      <c r="AH162" s="487"/>
      <c r="AI162" s="487"/>
      <c r="AJ162" s="487"/>
      <c r="AK162" s="487"/>
      <c r="AL162" s="487"/>
      <c r="AM162" s="487"/>
      <c r="AN162" s="487"/>
      <c r="AO162" s="487"/>
      <c r="AP162" s="487"/>
      <c r="AQ162" s="487"/>
      <c r="AR162" s="487"/>
      <c r="AS162" s="487"/>
    </row>
    <row r="163" spans="1:45">
      <c r="A163" s="501"/>
      <c r="B163" s="505" t="s">
        <v>582</v>
      </c>
      <c r="C163" s="506" t="s">
        <v>602</v>
      </c>
      <c r="D163" s="184"/>
      <c r="E163" s="184"/>
      <c r="F163" s="184"/>
      <c r="G163" s="184"/>
      <c r="H163" s="184"/>
      <c r="I163" s="487"/>
      <c r="J163" s="487"/>
      <c r="K163" s="487"/>
      <c r="L163" s="487"/>
      <c r="M163" s="487"/>
      <c r="N163" s="487"/>
      <c r="O163" s="487"/>
      <c r="P163" s="487"/>
      <c r="Q163" s="487"/>
      <c r="R163" s="487"/>
      <c r="S163" s="487"/>
      <c r="T163" s="487"/>
      <c r="U163" s="487"/>
      <c r="V163" s="487"/>
      <c r="W163" s="487"/>
      <c r="X163" s="487"/>
      <c r="Y163" s="487"/>
      <c r="Z163" s="487"/>
      <c r="AA163" s="487"/>
      <c r="AB163" s="487"/>
      <c r="AC163" s="487"/>
      <c r="AD163" s="487"/>
      <c r="AE163" s="487"/>
      <c r="AF163" s="487"/>
      <c r="AG163" s="487"/>
      <c r="AH163" s="487"/>
      <c r="AI163" s="487"/>
      <c r="AJ163" s="487"/>
      <c r="AK163" s="487"/>
      <c r="AL163" s="487"/>
      <c r="AM163" s="487"/>
      <c r="AN163" s="487"/>
      <c r="AO163" s="487"/>
      <c r="AP163" s="487"/>
      <c r="AQ163" s="487"/>
      <c r="AR163" s="487"/>
      <c r="AS163" s="487"/>
    </row>
    <row r="164" spans="1:45" ht="26.4">
      <c r="A164" s="501"/>
      <c r="B164" s="505" t="s">
        <v>232</v>
      </c>
      <c r="C164" s="506" t="s">
        <v>603</v>
      </c>
      <c r="D164" s="184"/>
      <c r="E164" s="184"/>
      <c r="F164" s="184"/>
      <c r="G164" s="184"/>
      <c r="H164" s="184"/>
      <c r="I164" s="487"/>
      <c r="J164" s="487"/>
      <c r="K164" s="487"/>
      <c r="L164" s="487"/>
      <c r="M164" s="487"/>
      <c r="N164" s="487"/>
      <c r="O164" s="487"/>
      <c r="P164" s="487"/>
      <c r="Q164" s="487"/>
      <c r="R164" s="487"/>
      <c r="S164" s="487"/>
      <c r="T164" s="487"/>
      <c r="U164" s="487"/>
      <c r="V164" s="487"/>
      <c r="W164" s="487"/>
      <c r="X164" s="487"/>
      <c r="Y164" s="487"/>
      <c r="Z164" s="487"/>
      <c r="AA164" s="487"/>
      <c r="AB164" s="487"/>
      <c r="AC164" s="487"/>
      <c r="AD164" s="487"/>
      <c r="AE164" s="487"/>
      <c r="AF164" s="487"/>
      <c r="AG164" s="487"/>
      <c r="AH164" s="487"/>
      <c r="AI164" s="487"/>
      <c r="AJ164" s="487"/>
      <c r="AK164" s="487"/>
      <c r="AL164" s="487"/>
      <c r="AM164" s="487"/>
      <c r="AN164" s="487"/>
      <c r="AO164" s="487"/>
      <c r="AP164" s="487"/>
      <c r="AQ164" s="487"/>
      <c r="AR164" s="487"/>
      <c r="AS164" s="487"/>
    </row>
    <row r="165" spans="1:45">
      <c r="A165" s="501"/>
      <c r="B165" s="505" t="s">
        <v>586</v>
      </c>
      <c r="C165" s="506"/>
      <c r="D165" s="184">
        <v>29.45</v>
      </c>
      <c r="E165" s="184">
        <v>29.6</v>
      </c>
      <c r="F165" s="184">
        <v>24.51</v>
      </c>
      <c r="G165" s="184">
        <v>20.43</v>
      </c>
      <c r="H165" s="184"/>
      <c r="I165" s="487"/>
      <c r="J165" s="487"/>
      <c r="K165" s="487"/>
      <c r="L165" s="487"/>
      <c r="M165" s="487"/>
      <c r="N165" s="487"/>
      <c r="O165" s="487"/>
      <c r="P165" s="487"/>
      <c r="Q165" s="487"/>
      <c r="R165" s="487"/>
      <c r="S165" s="487"/>
      <c r="T165" s="487"/>
      <c r="U165" s="487"/>
      <c r="V165" s="487"/>
      <c r="W165" s="487"/>
      <c r="X165" s="487"/>
      <c r="Y165" s="487"/>
      <c r="Z165" s="487"/>
      <c r="AA165" s="487"/>
      <c r="AB165" s="487"/>
      <c r="AC165" s="487"/>
      <c r="AD165" s="487"/>
      <c r="AE165" s="487"/>
      <c r="AF165" s="487"/>
      <c r="AG165" s="487"/>
      <c r="AH165" s="487"/>
      <c r="AI165" s="487"/>
      <c r="AJ165" s="487"/>
      <c r="AK165" s="487"/>
      <c r="AL165" s="487"/>
      <c r="AM165" s="487"/>
      <c r="AN165" s="487"/>
      <c r="AO165" s="487"/>
      <c r="AP165" s="487"/>
      <c r="AQ165" s="487"/>
      <c r="AR165" s="487"/>
      <c r="AS165" s="487"/>
    </row>
    <row r="166" spans="1:45">
      <c r="A166" s="501"/>
      <c r="B166" s="505" t="s">
        <v>233</v>
      </c>
      <c r="C166" s="506"/>
      <c r="D166" s="184">
        <v>29.45</v>
      </c>
      <c r="E166" s="184">
        <v>29.6</v>
      </c>
      <c r="F166" s="184">
        <v>24.51</v>
      </c>
      <c r="G166" s="184">
        <v>20.43</v>
      </c>
      <c r="H166" s="184"/>
      <c r="I166" s="487"/>
      <c r="J166" s="487"/>
      <c r="K166" s="487"/>
      <c r="L166" s="487"/>
      <c r="M166" s="487"/>
      <c r="N166" s="487"/>
      <c r="O166" s="487"/>
      <c r="P166" s="487"/>
      <c r="Q166" s="487"/>
      <c r="R166" s="487"/>
      <c r="S166" s="487"/>
      <c r="T166" s="487"/>
      <c r="U166" s="487"/>
      <c r="V166" s="487"/>
      <c r="W166" s="487"/>
      <c r="X166" s="487"/>
      <c r="Y166" s="487"/>
      <c r="Z166" s="487"/>
      <c r="AA166" s="487"/>
      <c r="AB166" s="487"/>
      <c r="AC166" s="487"/>
      <c r="AD166" s="487"/>
      <c r="AE166" s="487"/>
      <c r="AF166" s="487"/>
      <c r="AG166" s="487"/>
      <c r="AH166" s="487"/>
      <c r="AI166" s="487"/>
      <c r="AJ166" s="487"/>
      <c r="AK166" s="487"/>
      <c r="AL166" s="487"/>
      <c r="AM166" s="487"/>
      <c r="AN166" s="487"/>
      <c r="AO166" s="487"/>
      <c r="AP166" s="487"/>
      <c r="AQ166" s="487"/>
      <c r="AR166" s="487"/>
      <c r="AS166" s="487"/>
    </row>
    <row r="167" spans="1:45">
      <c r="A167" s="501"/>
      <c r="B167" s="505" t="s">
        <v>534</v>
      </c>
      <c r="C167" s="506"/>
      <c r="D167" s="184">
        <v>29.45</v>
      </c>
      <c r="E167" s="184">
        <v>29.6</v>
      </c>
      <c r="F167" s="184">
        <v>24.51</v>
      </c>
      <c r="G167" s="184">
        <v>20.43</v>
      </c>
      <c r="H167" s="184"/>
      <c r="I167" s="487"/>
      <c r="J167" s="487"/>
      <c r="K167" s="487"/>
      <c r="L167" s="487"/>
      <c r="M167" s="487"/>
      <c r="N167" s="487"/>
      <c r="O167" s="487"/>
      <c r="P167" s="487"/>
      <c r="Q167" s="487"/>
      <c r="R167" s="487"/>
      <c r="S167" s="487"/>
      <c r="T167" s="487"/>
      <c r="U167" s="487"/>
      <c r="V167" s="487"/>
      <c r="W167" s="487"/>
      <c r="X167" s="487"/>
      <c r="Y167" s="487"/>
      <c r="Z167" s="487"/>
      <c r="AA167" s="487"/>
      <c r="AB167" s="487"/>
      <c r="AC167" s="487"/>
      <c r="AD167" s="487"/>
      <c r="AE167" s="487"/>
      <c r="AF167" s="487"/>
      <c r="AG167" s="487"/>
      <c r="AH167" s="487"/>
      <c r="AI167" s="487"/>
      <c r="AJ167" s="487"/>
      <c r="AK167" s="487"/>
      <c r="AL167" s="487"/>
      <c r="AM167" s="487"/>
      <c r="AN167" s="487"/>
      <c r="AO167" s="487"/>
      <c r="AP167" s="487"/>
      <c r="AQ167" s="487"/>
      <c r="AR167" s="487"/>
      <c r="AS167" s="487"/>
    </row>
    <row r="168" spans="1:45">
      <c r="A168" s="501"/>
      <c r="B168" s="501"/>
      <c r="C168" s="507"/>
      <c r="D168" s="188"/>
      <c r="E168" s="188"/>
      <c r="F168" s="188"/>
      <c r="G168" s="188"/>
      <c r="H168" s="188"/>
      <c r="I168" s="487"/>
      <c r="J168" s="487"/>
      <c r="K168" s="487"/>
      <c r="L168" s="487"/>
      <c r="M168" s="487"/>
      <c r="N168" s="487"/>
      <c r="O168" s="487"/>
      <c r="P168" s="487"/>
      <c r="Q168" s="487"/>
      <c r="R168" s="487"/>
      <c r="S168" s="487"/>
      <c r="T168" s="487"/>
      <c r="U168" s="487"/>
      <c r="V168" s="487"/>
      <c r="W168" s="487"/>
      <c r="X168" s="487"/>
      <c r="Y168" s="487"/>
      <c r="Z168" s="487"/>
      <c r="AA168" s="487"/>
      <c r="AB168" s="487"/>
      <c r="AC168" s="487"/>
      <c r="AD168" s="487"/>
      <c r="AE168" s="487"/>
      <c r="AF168" s="487"/>
      <c r="AG168" s="487"/>
      <c r="AH168" s="487"/>
      <c r="AI168" s="487"/>
      <c r="AJ168" s="487"/>
      <c r="AK168" s="487"/>
      <c r="AL168" s="487"/>
      <c r="AM168" s="487"/>
      <c r="AN168" s="487"/>
      <c r="AO168" s="487"/>
      <c r="AP168" s="487"/>
      <c r="AQ168" s="487"/>
      <c r="AR168" s="487"/>
      <c r="AS168" s="487"/>
    </row>
    <row r="169" spans="1:45">
      <c r="A169" s="494"/>
      <c r="B169" s="495"/>
      <c r="C169" s="495"/>
      <c r="D169" s="496"/>
      <c r="E169" s="496"/>
      <c r="F169" s="496"/>
      <c r="G169" s="496"/>
      <c r="H169" s="496"/>
      <c r="I169" s="487"/>
      <c r="J169" s="487"/>
      <c r="K169" s="487"/>
      <c r="L169" s="487"/>
      <c r="M169" s="487"/>
      <c r="N169" s="487"/>
      <c r="O169" s="487"/>
      <c r="P169" s="487"/>
      <c r="Q169" s="487"/>
      <c r="R169" s="487"/>
      <c r="S169" s="487"/>
      <c r="T169" s="487"/>
      <c r="U169" s="487"/>
      <c r="V169" s="487"/>
      <c r="W169" s="487"/>
      <c r="X169" s="487"/>
      <c r="Y169" s="487"/>
      <c r="Z169" s="487"/>
      <c r="AA169" s="487"/>
      <c r="AB169" s="487"/>
      <c r="AC169" s="487"/>
      <c r="AD169" s="487"/>
      <c r="AE169" s="487"/>
      <c r="AF169" s="487"/>
      <c r="AG169" s="487"/>
      <c r="AH169" s="487"/>
      <c r="AI169" s="487"/>
      <c r="AJ169" s="487"/>
      <c r="AK169" s="487"/>
      <c r="AL169" s="487"/>
      <c r="AM169" s="487"/>
      <c r="AN169" s="487"/>
      <c r="AO169" s="487"/>
      <c r="AP169" s="487"/>
      <c r="AQ169" s="487"/>
      <c r="AR169" s="487"/>
      <c r="AS169" s="487"/>
    </row>
    <row r="170" spans="1:45">
      <c r="A170" s="497">
        <v>27</v>
      </c>
      <c r="B170" s="498" t="s">
        <v>237</v>
      </c>
      <c r="C170" s="499"/>
      <c r="D170" s="500"/>
      <c r="E170" s="500"/>
      <c r="F170" s="500"/>
      <c r="G170" s="500"/>
      <c r="H170" s="500"/>
      <c r="I170" s="487"/>
      <c r="J170" s="487"/>
      <c r="K170" s="487"/>
      <c r="L170" s="487"/>
      <c r="M170" s="487"/>
      <c r="N170" s="487"/>
      <c r="O170" s="487"/>
      <c r="P170" s="487"/>
      <c r="Q170" s="487"/>
      <c r="R170" s="487"/>
      <c r="S170" s="487"/>
      <c r="T170" s="487"/>
      <c r="U170" s="487"/>
      <c r="V170" s="487"/>
      <c r="W170" s="487"/>
      <c r="X170" s="487"/>
      <c r="Y170" s="487"/>
      <c r="Z170" s="487"/>
      <c r="AA170" s="487"/>
      <c r="AB170" s="487"/>
      <c r="AC170" s="487"/>
      <c r="AD170" s="487"/>
      <c r="AE170" s="487"/>
      <c r="AF170" s="487"/>
      <c r="AG170" s="487"/>
      <c r="AH170" s="487"/>
      <c r="AI170" s="487"/>
      <c r="AJ170" s="487"/>
      <c r="AK170" s="487"/>
      <c r="AL170" s="487"/>
      <c r="AM170" s="487"/>
      <c r="AN170" s="487"/>
      <c r="AO170" s="487"/>
      <c r="AP170" s="487"/>
      <c r="AQ170" s="487"/>
      <c r="AR170" s="487"/>
      <c r="AS170" s="487"/>
    </row>
    <row r="171" spans="1:45" ht="21">
      <c r="A171" s="501"/>
      <c r="B171" s="887"/>
      <c r="C171" s="889" t="s">
        <v>590</v>
      </c>
      <c r="D171" s="186" t="s">
        <v>693</v>
      </c>
      <c r="E171" s="186" t="s">
        <v>222</v>
      </c>
      <c r="F171" s="186" t="s">
        <v>411</v>
      </c>
      <c r="G171" s="186" t="s">
        <v>197</v>
      </c>
      <c r="H171" s="186" t="s">
        <v>484</v>
      </c>
      <c r="I171" s="487"/>
      <c r="J171" s="487"/>
      <c r="K171" s="487"/>
      <c r="L171" s="487"/>
      <c r="M171" s="487"/>
      <c r="N171" s="487"/>
      <c r="O171" s="487"/>
      <c r="P171" s="487"/>
      <c r="Q171" s="487"/>
      <c r="R171" s="487"/>
      <c r="S171" s="487"/>
      <c r="T171" s="487"/>
      <c r="U171" s="487"/>
      <c r="V171" s="487"/>
      <c r="W171" s="487"/>
      <c r="X171" s="487"/>
      <c r="Y171" s="487"/>
      <c r="Z171" s="487"/>
      <c r="AA171" s="487"/>
      <c r="AB171" s="487"/>
      <c r="AC171" s="487"/>
      <c r="AD171" s="487"/>
      <c r="AE171" s="487"/>
      <c r="AF171" s="487"/>
      <c r="AG171" s="487"/>
      <c r="AH171" s="487"/>
      <c r="AI171" s="487"/>
      <c r="AJ171" s="487"/>
      <c r="AK171" s="487"/>
      <c r="AL171" s="487"/>
      <c r="AM171" s="487"/>
      <c r="AN171" s="487"/>
      <c r="AO171" s="487"/>
      <c r="AP171" s="487"/>
      <c r="AQ171" s="487"/>
      <c r="AR171" s="487"/>
      <c r="AS171" s="487"/>
    </row>
    <row r="172" spans="1:45">
      <c r="A172" s="501"/>
      <c r="B172" s="888"/>
      <c r="C172" s="890"/>
      <c r="D172" s="187" t="s">
        <v>198</v>
      </c>
      <c r="E172" s="187" t="s">
        <v>198</v>
      </c>
      <c r="F172" s="187" t="s">
        <v>198</v>
      </c>
      <c r="G172" s="187" t="s">
        <v>198</v>
      </c>
      <c r="H172" s="187" t="s">
        <v>198</v>
      </c>
      <c r="I172" s="487"/>
      <c r="J172" s="487"/>
      <c r="K172" s="487"/>
      <c r="L172" s="487"/>
      <c r="M172" s="487"/>
      <c r="N172" s="487"/>
      <c r="O172" s="487"/>
      <c r="P172" s="487"/>
      <c r="Q172" s="487"/>
      <c r="R172" s="487"/>
      <c r="S172" s="487"/>
      <c r="T172" s="487"/>
      <c r="U172" s="487"/>
      <c r="V172" s="487"/>
      <c r="W172" s="487"/>
      <c r="X172" s="487"/>
      <c r="Y172" s="487"/>
      <c r="Z172" s="487"/>
      <c r="AA172" s="487"/>
      <c r="AB172" s="487"/>
      <c r="AC172" s="487"/>
      <c r="AD172" s="487"/>
      <c r="AE172" s="487"/>
      <c r="AF172" s="487"/>
      <c r="AG172" s="487"/>
      <c r="AH172" s="487"/>
      <c r="AI172" s="487"/>
      <c r="AJ172" s="487"/>
      <c r="AK172" s="487"/>
      <c r="AL172" s="487"/>
      <c r="AM172" s="487"/>
      <c r="AN172" s="487"/>
      <c r="AO172" s="487"/>
      <c r="AP172" s="487"/>
      <c r="AQ172" s="487"/>
      <c r="AR172" s="487"/>
      <c r="AS172" s="487"/>
    </row>
    <row r="173" spans="1:45">
      <c r="A173" s="501"/>
      <c r="B173" s="505" t="s">
        <v>540</v>
      </c>
      <c r="C173" s="506" t="s">
        <v>593</v>
      </c>
      <c r="D173" s="184">
        <v>10.25</v>
      </c>
      <c r="E173" s="184">
        <v>10.48</v>
      </c>
      <c r="F173" s="184">
        <v>10.38</v>
      </c>
      <c r="G173" s="184">
        <v>10.31</v>
      </c>
      <c r="H173" s="184">
        <v>9.25</v>
      </c>
      <c r="I173" s="487"/>
      <c r="J173" s="487"/>
      <c r="K173" s="487"/>
      <c r="L173" s="487"/>
      <c r="M173" s="487"/>
      <c r="N173" s="487"/>
      <c r="O173" s="487"/>
      <c r="P173" s="487"/>
      <c r="Q173" s="487"/>
      <c r="R173" s="487"/>
      <c r="S173" s="487"/>
      <c r="T173" s="487"/>
      <c r="U173" s="487"/>
      <c r="V173" s="487"/>
      <c r="W173" s="487"/>
      <c r="X173" s="487"/>
      <c r="Y173" s="487"/>
      <c r="Z173" s="487"/>
      <c r="AA173" s="487"/>
      <c r="AB173" s="487"/>
      <c r="AC173" s="487"/>
      <c r="AD173" s="487"/>
      <c r="AE173" s="487"/>
      <c r="AF173" s="487"/>
      <c r="AG173" s="487"/>
      <c r="AH173" s="487"/>
      <c r="AI173" s="487"/>
      <c r="AJ173" s="487"/>
      <c r="AK173" s="487"/>
      <c r="AL173" s="487"/>
      <c r="AM173" s="487"/>
      <c r="AN173" s="487"/>
      <c r="AO173" s="487"/>
      <c r="AP173" s="487"/>
      <c r="AQ173" s="487"/>
      <c r="AR173" s="487"/>
      <c r="AS173" s="487"/>
    </row>
    <row r="174" spans="1:45">
      <c r="A174" s="501"/>
      <c r="B174" s="505" t="s">
        <v>539</v>
      </c>
      <c r="C174" s="506" t="s">
        <v>594</v>
      </c>
      <c r="D174" s="184">
        <v>11.68</v>
      </c>
      <c r="E174" s="184">
        <v>11.52</v>
      </c>
      <c r="F174" s="184">
        <v>11.64</v>
      </c>
      <c r="G174" s="184">
        <v>12.42</v>
      </c>
      <c r="H174" s="184">
        <v>12.76</v>
      </c>
      <c r="I174" s="487"/>
      <c r="J174" s="487"/>
      <c r="K174" s="487"/>
      <c r="L174" s="487"/>
      <c r="M174" s="487"/>
      <c r="N174" s="487"/>
      <c r="O174" s="487"/>
      <c r="P174" s="487"/>
      <c r="Q174" s="487"/>
      <c r="R174" s="487"/>
      <c r="S174" s="487"/>
      <c r="T174" s="487"/>
      <c r="U174" s="487"/>
      <c r="V174" s="487"/>
      <c r="W174" s="487"/>
      <c r="X174" s="487"/>
      <c r="Y174" s="487"/>
      <c r="Z174" s="487"/>
      <c r="AA174" s="487"/>
      <c r="AB174" s="487"/>
      <c r="AC174" s="487"/>
      <c r="AD174" s="487"/>
      <c r="AE174" s="487"/>
      <c r="AF174" s="487"/>
      <c r="AG174" s="487"/>
      <c r="AH174" s="487"/>
      <c r="AI174" s="487"/>
      <c r="AJ174" s="487"/>
      <c r="AK174" s="487"/>
      <c r="AL174" s="487"/>
      <c r="AM174" s="487"/>
      <c r="AN174" s="487"/>
      <c r="AO174" s="487"/>
      <c r="AP174" s="487"/>
      <c r="AQ174" s="487"/>
      <c r="AR174" s="487"/>
      <c r="AS174" s="487"/>
    </row>
    <row r="175" spans="1:45">
      <c r="A175" s="501"/>
      <c r="B175" s="505" t="s">
        <v>529</v>
      </c>
      <c r="C175" s="506" t="s">
        <v>595</v>
      </c>
      <c r="D175" s="184">
        <v>11.35</v>
      </c>
      <c r="E175" s="184">
        <v>11.36</v>
      </c>
      <c r="F175" s="184">
        <v>11.47</v>
      </c>
      <c r="G175" s="184">
        <v>11.21</v>
      </c>
      <c r="H175" s="184">
        <v>10.83</v>
      </c>
      <c r="I175" s="487"/>
      <c r="J175" s="487"/>
      <c r="K175" s="487"/>
      <c r="L175" s="487"/>
      <c r="M175" s="487"/>
      <c r="N175" s="487"/>
      <c r="O175" s="487"/>
      <c r="P175" s="487"/>
      <c r="Q175" s="487"/>
      <c r="R175" s="487"/>
      <c r="S175" s="487"/>
      <c r="T175" s="487"/>
      <c r="U175" s="487"/>
      <c r="V175" s="487"/>
      <c r="W175" s="487"/>
      <c r="X175" s="487"/>
      <c r="Y175" s="487"/>
      <c r="Z175" s="487"/>
      <c r="AA175" s="487"/>
      <c r="AB175" s="487"/>
      <c r="AC175" s="487"/>
      <c r="AD175" s="487"/>
      <c r="AE175" s="487"/>
      <c r="AF175" s="487"/>
      <c r="AG175" s="487"/>
      <c r="AH175" s="487"/>
      <c r="AI175" s="487"/>
      <c r="AJ175" s="487"/>
      <c r="AK175" s="487"/>
      <c r="AL175" s="487"/>
      <c r="AM175" s="487"/>
      <c r="AN175" s="487"/>
      <c r="AO175" s="487"/>
      <c r="AP175" s="487"/>
      <c r="AQ175" s="487"/>
      <c r="AR175" s="487"/>
      <c r="AS175" s="487"/>
    </row>
    <row r="176" spans="1:45" ht="26.4">
      <c r="A176" s="501"/>
      <c r="B176" s="505" t="s">
        <v>583</v>
      </c>
      <c r="C176" s="506" t="s">
        <v>596</v>
      </c>
      <c r="D176" s="184">
        <v>12.15</v>
      </c>
      <c r="E176" s="184">
        <v>12.41</v>
      </c>
      <c r="F176" s="184">
        <v>13.07</v>
      </c>
      <c r="G176" s="184">
        <v>12.23</v>
      </c>
      <c r="H176" s="184">
        <v>12.29</v>
      </c>
      <c r="I176" s="487"/>
      <c r="J176" s="487"/>
      <c r="K176" s="487"/>
      <c r="L176" s="487"/>
      <c r="M176" s="487"/>
      <c r="N176" s="487"/>
      <c r="O176" s="487"/>
      <c r="P176" s="487"/>
      <c r="Q176" s="487"/>
      <c r="R176" s="487"/>
      <c r="S176" s="487"/>
      <c r="T176" s="487"/>
      <c r="U176" s="487"/>
      <c r="V176" s="487"/>
      <c r="W176" s="487"/>
      <c r="X176" s="487"/>
      <c r="Y176" s="487"/>
      <c r="Z176" s="487"/>
      <c r="AA176" s="487"/>
      <c r="AB176" s="487"/>
      <c r="AC176" s="487"/>
      <c r="AD176" s="487"/>
      <c r="AE176" s="487"/>
      <c r="AF176" s="487"/>
      <c r="AG176" s="487"/>
      <c r="AH176" s="487"/>
      <c r="AI176" s="487"/>
      <c r="AJ176" s="487"/>
      <c r="AK176" s="487"/>
      <c r="AL176" s="487"/>
      <c r="AM176" s="487"/>
      <c r="AN176" s="487"/>
      <c r="AO176" s="487"/>
      <c r="AP176" s="487"/>
      <c r="AQ176" s="487"/>
      <c r="AR176" s="487"/>
      <c r="AS176" s="487"/>
    </row>
    <row r="177" spans="1:45">
      <c r="A177" s="501"/>
      <c r="B177" s="505" t="s">
        <v>541</v>
      </c>
      <c r="C177" s="506" t="s">
        <v>597</v>
      </c>
      <c r="D177" s="184">
        <v>12.32</v>
      </c>
      <c r="E177" s="184">
        <v>12.25</v>
      </c>
      <c r="F177" s="184">
        <v>12.2</v>
      </c>
      <c r="G177" s="184">
        <v>11.82</v>
      </c>
      <c r="H177" s="184">
        <v>12.13</v>
      </c>
      <c r="I177" s="487"/>
      <c r="J177" s="487"/>
      <c r="K177" s="487"/>
      <c r="L177" s="487"/>
      <c r="M177" s="487"/>
      <c r="N177" s="487"/>
      <c r="O177" s="487"/>
      <c r="P177" s="487"/>
      <c r="Q177" s="487"/>
      <c r="R177" s="487"/>
      <c r="S177" s="487"/>
      <c r="T177" s="487"/>
      <c r="U177" s="487"/>
      <c r="V177" s="487"/>
      <c r="W177" s="487"/>
      <c r="X177" s="487"/>
      <c r="Y177" s="487"/>
      <c r="Z177" s="487"/>
      <c r="AA177" s="487"/>
      <c r="AB177" s="487"/>
      <c r="AC177" s="487"/>
      <c r="AD177" s="487"/>
      <c r="AE177" s="487"/>
      <c r="AF177" s="487"/>
      <c r="AG177" s="487"/>
      <c r="AH177" s="487"/>
      <c r="AI177" s="487"/>
      <c r="AJ177" s="487"/>
      <c r="AK177" s="487"/>
      <c r="AL177" s="487"/>
      <c r="AM177" s="487"/>
      <c r="AN177" s="487"/>
      <c r="AO177" s="487"/>
      <c r="AP177" s="487"/>
      <c r="AQ177" s="487"/>
      <c r="AR177" s="487"/>
      <c r="AS177" s="487"/>
    </row>
    <row r="178" spans="1:45" ht="26.4">
      <c r="A178" s="501"/>
      <c r="B178" s="505" t="s">
        <v>95</v>
      </c>
      <c r="C178" s="506" t="s">
        <v>598</v>
      </c>
      <c r="D178" s="184">
        <v>12.17</v>
      </c>
      <c r="E178" s="184">
        <v>12.31</v>
      </c>
      <c r="F178" s="184">
        <v>11.97</v>
      </c>
      <c r="G178" s="184">
        <v>11.83</v>
      </c>
      <c r="H178" s="184">
        <v>11.22</v>
      </c>
      <c r="I178" s="487"/>
      <c r="J178" s="487"/>
      <c r="K178" s="487"/>
      <c r="L178" s="487"/>
      <c r="M178" s="487"/>
      <c r="N178" s="487"/>
      <c r="O178" s="487"/>
      <c r="P178" s="487"/>
      <c r="Q178" s="487"/>
      <c r="R178" s="487"/>
      <c r="S178" s="487"/>
      <c r="T178" s="487"/>
      <c r="U178" s="487"/>
      <c r="V178" s="487"/>
      <c r="W178" s="487"/>
      <c r="X178" s="487"/>
      <c r="Y178" s="487"/>
      <c r="Z178" s="487"/>
      <c r="AA178" s="487"/>
      <c r="AB178" s="487"/>
      <c r="AC178" s="487"/>
      <c r="AD178" s="487"/>
      <c r="AE178" s="487"/>
      <c r="AF178" s="487"/>
      <c r="AG178" s="487"/>
      <c r="AH178" s="487"/>
      <c r="AI178" s="487"/>
      <c r="AJ178" s="487"/>
      <c r="AK178" s="487"/>
      <c r="AL178" s="487"/>
      <c r="AM178" s="487"/>
      <c r="AN178" s="487"/>
      <c r="AO178" s="487"/>
      <c r="AP178" s="487"/>
      <c r="AQ178" s="487"/>
      <c r="AR178" s="487"/>
      <c r="AS178" s="487"/>
    </row>
    <row r="179" spans="1:45">
      <c r="A179" s="501"/>
      <c r="B179" s="505" t="s">
        <v>543</v>
      </c>
      <c r="C179" s="506" t="s">
        <v>599</v>
      </c>
      <c r="D179" s="184">
        <v>11.93</v>
      </c>
      <c r="E179" s="184">
        <v>11.69</v>
      </c>
      <c r="F179" s="184">
        <v>12.07</v>
      </c>
      <c r="G179" s="184">
        <v>11.37</v>
      </c>
      <c r="H179" s="184">
        <v>10.16</v>
      </c>
      <c r="I179" s="487"/>
      <c r="J179" s="487"/>
      <c r="K179" s="487"/>
      <c r="L179" s="487"/>
      <c r="M179" s="487"/>
      <c r="N179" s="487"/>
      <c r="O179" s="487"/>
      <c r="P179" s="487"/>
      <c r="Q179" s="487"/>
      <c r="R179" s="487"/>
      <c r="S179" s="487"/>
      <c r="T179" s="487"/>
      <c r="U179" s="487"/>
      <c r="V179" s="487"/>
      <c r="W179" s="487"/>
      <c r="X179" s="487"/>
      <c r="Y179" s="487"/>
      <c r="Z179" s="487"/>
      <c r="AA179" s="487"/>
      <c r="AB179" s="487"/>
      <c r="AC179" s="487"/>
      <c r="AD179" s="487"/>
      <c r="AE179" s="487"/>
      <c r="AF179" s="487"/>
      <c r="AG179" s="487"/>
      <c r="AH179" s="487"/>
      <c r="AI179" s="487"/>
      <c r="AJ179" s="487"/>
      <c r="AK179" s="487"/>
      <c r="AL179" s="487"/>
      <c r="AM179" s="487"/>
      <c r="AN179" s="487"/>
      <c r="AO179" s="487"/>
      <c r="AP179" s="487"/>
      <c r="AQ179" s="487"/>
      <c r="AR179" s="487"/>
      <c r="AS179" s="487"/>
    </row>
    <row r="180" spans="1:45">
      <c r="A180" s="501"/>
      <c r="B180" s="505" t="s">
        <v>544</v>
      </c>
      <c r="C180" s="506" t="s">
        <v>600</v>
      </c>
      <c r="D180" s="184">
        <v>11.61</v>
      </c>
      <c r="E180" s="184">
        <v>10.87</v>
      </c>
      <c r="F180" s="184">
        <v>11.28</v>
      </c>
      <c r="G180" s="184">
        <v>10.51</v>
      </c>
      <c r="H180" s="184">
        <v>10.48</v>
      </c>
      <c r="I180" s="487"/>
      <c r="J180" s="487"/>
      <c r="K180" s="487"/>
      <c r="L180" s="487"/>
      <c r="M180" s="487"/>
      <c r="N180" s="487"/>
      <c r="O180" s="487"/>
      <c r="P180" s="487"/>
      <c r="Q180" s="487"/>
      <c r="R180" s="487"/>
      <c r="S180" s="487"/>
      <c r="T180" s="487"/>
      <c r="U180" s="487"/>
      <c r="V180" s="487"/>
      <c r="W180" s="487"/>
      <c r="X180" s="487"/>
      <c r="Y180" s="487"/>
      <c r="Z180" s="487"/>
      <c r="AA180" s="487"/>
      <c r="AB180" s="487"/>
      <c r="AC180" s="487"/>
      <c r="AD180" s="487"/>
      <c r="AE180" s="487"/>
      <c r="AF180" s="487"/>
      <c r="AG180" s="487"/>
      <c r="AH180" s="487"/>
      <c r="AI180" s="487"/>
      <c r="AJ180" s="487"/>
      <c r="AK180" s="487"/>
      <c r="AL180" s="487"/>
      <c r="AM180" s="487"/>
      <c r="AN180" s="487"/>
      <c r="AO180" s="487"/>
      <c r="AP180" s="487"/>
      <c r="AQ180" s="487"/>
      <c r="AR180" s="487"/>
      <c r="AS180" s="487"/>
    </row>
    <row r="181" spans="1:45" ht="26.4">
      <c r="A181" s="501"/>
      <c r="B181" s="505" t="s">
        <v>545</v>
      </c>
      <c r="C181" s="506" t="s">
        <v>601</v>
      </c>
      <c r="D181" s="184">
        <v>11.96</v>
      </c>
      <c r="E181" s="184">
        <v>11.33</v>
      </c>
      <c r="F181" s="184">
        <v>11.33</v>
      </c>
      <c r="G181" s="184">
        <v>10.84</v>
      </c>
      <c r="H181" s="184">
        <v>10.29</v>
      </c>
      <c r="I181" s="487"/>
      <c r="J181" s="487"/>
      <c r="K181" s="487"/>
      <c r="L181" s="487"/>
      <c r="M181" s="487"/>
      <c r="N181" s="487"/>
      <c r="O181" s="487"/>
      <c r="P181" s="487"/>
      <c r="Q181" s="487"/>
      <c r="R181" s="487"/>
      <c r="S181" s="487"/>
      <c r="T181" s="487"/>
      <c r="U181" s="487"/>
      <c r="V181" s="487"/>
      <c r="W181" s="487"/>
      <c r="X181" s="487"/>
      <c r="Y181" s="487"/>
      <c r="Z181" s="487"/>
      <c r="AA181" s="487"/>
      <c r="AB181" s="487"/>
      <c r="AC181" s="487"/>
      <c r="AD181" s="487"/>
      <c r="AE181" s="487"/>
      <c r="AF181" s="487"/>
      <c r="AG181" s="487"/>
      <c r="AH181" s="487"/>
      <c r="AI181" s="487"/>
      <c r="AJ181" s="487"/>
      <c r="AK181" s="487"/>
      <c r="AL181" s="487"/>
      <c r="AM181" s="487"/>
      <c r="AN181" s="487"/>
      <c r="AO181" s="487"/>
      <c r="AP181" s="487"/>
      <c r="AQ181" s="487"/>
      <c r="AR181" s="487"/>
      <c r="AS181" s="487"/>
    </row>
    <row r="182" spans="1:45">
      <c r="A182" s="501"/>
      <c r="B182" s="505" t="s">
        <v>582</v>
      </c>
      <c r="C182" s="506" t="s">
        <v>602</v>
      </c>
      <c r="D182" s="184"/>
      <c r="E182" s="184"/>
      <c r="F182" s="184"/>
      <c r="G182" s="184"/>
      <c r="H182" s="184">
        <v>9</v>
      </c>
      <c r="I182" s="487"/>
      <c r="J182" s="487"/>
      <c r="K182" s="487"/>
      <c r="L182" s="487"/>
      <c r="M182" s="487"/>
      <c r="N182" s="487"/>
      <c r="O182" s="487"/>
      <c r="P182" s="487"/>
      <c r="Q182" s="487"/>
      <c r="R182" s="487"/>
      <c r="S182" s="487"/>
      <c r="T182" s="487"/>
      <c r="U182" s="487"/>
      <c r="V182" s="487"/>
      <c r="W182" s="487"/>
      <c r="X182" s="487"/>
      <c r="Y182" s="487"/>
      <c r="Z182" s="487"/>
      <c r="AA182" s="487"/>
      <c r="AB182" s="487"/>
      <c r="AC182" s="487"/>
      <c r="AD182" s="487"/>
      <c r="AE182" s="487"/>
      <c r="AF182" s="487"/>
      <c r="AG182" s="487"/>
      <c r="AH182" s="487"/>
      <c r="AI182" s="487"/>
      <c r="AJ182" s="487"/>
      <c r="AK182" s="487"/>
      <c r="AL182" s="487"/>
      <c r="AM182" s="487"/>
      <c r="AN182" s="487"/>
      <c r="AO182" s="487"/>
      <c r="AP182" s="487"/>
      <c r="AQ182" s="487"/>
      <c r="AR182" s="487"/>
      <c r="AS182" s="487"/>
    </row>
    <row r="183" spans="1:45" ht="26.4">
      <c r="A183" s="501"/>
      <c r="B183" s="505" t="s">
        <v>232</v>
      </c>
      <c r="C183" s="506" t="s">
        <v>603</v>
      </c>
      <c r="D183" s="184"/>
      <c r="E183" s="184"/>
      <c r="F183" s="184"/>
      <c r="G183" s="184">
        <v>11.14</v>
      </c>
      <c r="H183" s="184">
        <v>11.4</v>
      </c>
      <c r="I183" s="487"/>
      <c r="J183" s="487"/>
      <c r="K183" s="487"/>
      <c r="L183" s="487"/>
      <c r="M183" s="487"/>
      <c r="N183" s="487"/>
      <c r="O183" s="487"/>
      <c r="P183" s="487"/>
      <c r="Q183" s="487"/>
      <c r="R183" s="487"/>
      <c r="S183" s="487"/>
      <c r="T183" s="487"/>
      <c r="U183" s="487"/>
      <c r="V183" s="487"/>
      <c r="W183" s="487"/>
      <c r="X183" s="487"/>
      <c r="Y183" s="487"/>
      <c r="Z183" s="487"/>
      <c r="AA183" s="487"/>
      <c r="AB183" s="487"/>
      <c r="AC183" s="487"/>
      <c r="AD183" s="487"/>
      <c r="AE183" s="487"/>
      <c r="AF183" s="487"/>
      <c r="AG183" s="487"/>
      <c r="AH183" s="487"/>
      <c r="AI183" s="487"/>
      <c r="AJ183" s="487"/>
      <c r="AK183" s="487"/>
      <c r="AL183" s="487"/>
      <c r="AM183" s="487"/>
      <c r="AN183" s="487"/>
      <c r="AO183" s="487"/>
      <c r="AP183" s="487"/>
      <c r="AQ183" s="487"/>
      <c r="AR183" s="487"/>
      <c r="AS183" s="487"/>
    </row>
    <row r="184" spans="1:45">
      <c r="A184" s="501"/>
      <c r="B184" s="505" t="s">
        <v>586</v>
      </c>
      <c r="C184" s="506"/>
      <c r="D184" s="184">
        <v>11.69</v>
      </c>
      <c r="E184" s="184">
        <v>11.65</v>
      </c>
      <c r="F184" s="184">
        <v>11.71</v>
      </c>
      <c r="G184" s="184">
        <v>11.41</v>
      </c>
      <c r="H184" s="184">
        <v>11.09</v>
      </c>
      <c r="I184" s="487"/>
      <c r="J184" s="487"/>
      <c r="K184" s="487"/>
      <c r="L184" s="487"/>
      <c r="M184" s="487"/>
      <c r="N184" s="487"/>
      <c r="O184" s="487"/>
      <c r="P184" s="487"/>
      <c r="Q184" s="487"/>
      <c r="R184" s="487"/>
      <c r="S184" s="487"/>
      <c r="T184" s="487"/>
      <c r="U184" s="487"/>
      <c r="V184" s="487"/>
      <c r="W184" s="487"/>
      <c r="X184" s="487"/>
      <c r="Y184" s="487"/>
      <c r="Z184" s="487"/>
      <c r="AA184" s="487"/>
      <c r="AB184" s="487"/>
      <c r="AC184" s="487"/>
      <c r="AD184" s="487"/>
      <c r="AE184" s="487"/>
      <c r="AF184" s="487"/>
      <c r="AG184" s="487"/>
      <c r="AH184" s="487"/>
      <c r="AI184" s="487"/>
      <c r="AJ184" s="487"/>
      <c r="AK184" s="487"/>
      <c r="AL184" s="487"/>
      <c r="AM184" s="487"/>
      <c r="AN184" s="487"/>
      <c r="AO184" s="487"/>
      <c r="AP184" s="487"/>
      <c r="AQ184" s="487"/>
      <c r="AR184" s="487"/>
      <c r="AS184" s="487"/>
    </row>
    <row r="185" spans="1:45">
      <c r="A185" s="501"/>
      <c r="B185" s="505" t="s">
        <v>233</v>
      </c>
      <c r="C185" s="506"/>
      <c r="D185" s="184">
        <v>11.7</v>
      </c>
      <c r="E185" s="184">
        <v>11.65</v>
      </c>
      <c r="F185" s="184">
        <v>11.71</v>
      </c>
      <c r="G185" s="184">
        <v>11.41</v>
      </c>
      <c r="H185" s="184">
        <v>11.09</v>
      </c>
      <c r="I185" s="487"/>
      <c r="J185" s="487"/>
      <c r="K185" s="487"/>
      <c r="L185" s="487"/>
      <c r="M185" s="487"/>
      <c r="N185" s="487"/>
      <c r="O185" s="487"/>
      <c r="P185" s="487"/>
      <c r="Q185" s="487"/>
      <c r="R185" s="487"/>
      <c r="S185" s="487"/>
      <c r="T185" s="487"/>
      <c r="U185" s="487"/>
      <c r="V185" s="487"/>
      <c r="W185" s="487"/>
      <c r="X185" s="487"/>
      <c r="Y185" s="487"/>
      <c r="Z185" s="487"/>
      <c r="AA185" s="487"/>
      <c r="AB185" s="487"/>
      <c r="AC185" s="487"/>
      <c r="AD185" s="487"/>
      <c r="AE185" s="487"/>
      <c r="AF185" s="487"/>
      <c r="AG185" s="487"/>
      <c r="AH185" s="487"/>
      <c r="AI185" s="487"/>
      <c r="AJ185" s="487"/>
      <c r="AK185" s="487"/>
      <c r="AL185" s="487"/>
      <c r="AM185" s="487"/>
      <c r="AN185" s="487"/>
      <c r="AO185" s="487"/>
      <c r="AP185" s="487"/>
      <c r="AQ185" s="487"/>
      <c r="AR185" s="487"/>
      <c r="AS185" s="487"/>
    </row>
    <row r="186" spans="1:45">
      <c r="A186" s="501"/>
      <c r="B186" s="505" t="s">
        <v>534</v>
      </c>
      <c r="C186" s="506"/>
      <c r="D186" s="184">
        <v>11.7</v>
      </c>
      <c r="E186" s="184">
        <v>11.65</v>
      </c>
      <c r="F186" s="184">
        <v>11.71</v>
      </c>
      <c r="G186" s="184">
        <v>11.41</v>
      </c>
      <c r="H186" s="184">
        <v>11.09</v>
      </c>
      <c r="I186" s="487"/>
      <c r="J186" s="487"/>
      <c r="K186" s="487"/>
      <c r="L186" s="487"/>
      <c r="M186" s="487"/>
      <c r="N186" s="487"/>
      <c r="O186" s="487"/>
      <c r="P186" s="487"/>
      <c r="Q186" s="487"/>
      <c r="R186" s="487"/>
      <c r="S186" s="487"/>
      <c r="T186" s="487"/>
      <c r="U186" s="487"/>
      <c r="V186" s="487"/>
      <c r="W186" s="487"/>
      <c r="X186" s="487"/>
      <c r="Y186" s="487"/>
      <c r="Z186" s="487"/>
      <c r="AA186" s="487"/>
      <c r="AB186" s="487"/>
      <c r="AC186" s="487"/>
      <c r="AD186" s="487"/>
      <c r="AE186" s="487"/>
      <c r="AF186" s="487"/>
      <c r="AG186" s="487"/>
      <c r="AH186" s="487"/>
      <c r="AI186" s="487"/>
      <c r="AJ186" s="487"/>
      <c r="AK186" s="487"/>
      <c r="AL186" s="487"/>
      <c r="AM186" s="487"/>
      <c r="AN186" s="487"/>
      <c r="AO186" s="487"/>
      <c r="AP186" s="487"/>
      <c r="AQ186" s="487"/>
      <c r="AR186" s="487"/>
      <c r="AS186" s="487"/>
    </row>
    <row r="187" spans="1:45">
      <c r="A187" s="501"/>
      <c r="B187" s="501"/>
      <c r="C187" s="507"/>
      <c r="D187" s="188"/>
      <c r="E187" s="188"/>
      <c r="F187" s="188"/>
      <c r="G187" s="188"/>
      <c r="H187" s="188"/>
      <c r="I187" s="487"/>
      <c r="J187" s="487"/>
      <c r="K187" s="487"/>
      <c r="L187" s="487"/>
      <c r="M187" s="487"/>
      <c r="N187" s="487"/>
      <c r="O187" s="487"/>
      <c r="P187" s="487"/>
      <c r="Q187" s="487"/>
      <c r="R187" s="487"/>
      <c r="S187" s="487"/>
      <c r="T187" s="487"/>
      <c r="U187" s="487"/>
      <c r="V187" s="487"/>
      <c r="W187" s="487"/>
      <c r="X187" s="487"/>
      <c r="Y187" s="487"/>
      <c r="Z187" s="487"/>
      <c r="AA187" s="487"/>
      <c r="AB187" s="487"/>
      <c r="AC187" s="487"/>
      <c r="AD187" s="487"/>
      <c r="AE187" s="487"/>
      <c r="AF187" s="487"/>
      <c r="AG187" s="487"/>
      <c r="AH187" s="487"/>
      <c r="AI187" s="487"/>
      <c r="AJ187" s="487"/>
      <c r="AK187" s="487"/>
      <c r="AL187" s="487"/>
      <c r="AM187" s="487"/>
      <c r="AN187" s="487"/>
      <c r="AO187" s="487"/>
      <c r="AP187" s="487"/>
      <c r="AQ187" s="487"/>
      <c r="AR187" s="487"/>
      <c r="AS187" s="487"/>
    </row>
    <row r="188" spans="1:45">
      <c r="A188" s="494"/>
      <c r="B188" s="495"/>
      <c r="C188" s="495"/>
      <c r="D188" s="496"/>
      <c r="E188" s="496"/>
      <c r="F188" s="496"/>
      <c r="G188" s="496"/>
      <c r="H188" s="496"/>
      <c r="I188" s="487"/>
      <c r="J188" s="487"/>
      <c r="K188" s="487"/>
      <c r="L188" s="487"/>
      <c r="M188" s="487"/>
      <c r="N188" s="487"/>
      <c r="O188" s="487"/>
      <c r="P188" s="487"/>
      <c r="Q188" s="487"/>
      <c r="R188" s="487"/>
      <c r="S188" s="487"/>
      <c r="T188" s="487"/>
      <c r="U188" s="487"/>
      <c r="V188" s="487"/>
      <c r="W188" s="487"/>
      <c r="X188" s="487"/>
      <c r="Y188" s="487"/>
      <c r="Z188" s="487"/>
      <c r="AA188" s="487"/>
      <c r="AB188" s="487"/>
      <c r="AC188" s="487"/>
      <c r="AD188" s="487"/>
      <c r="AE188" s="487"/>
      <c r="AF188" s="487"/>
      <c r="AG188" s="487"/>
      <c r="AH188" s="487"/>
      <c r="AI188" s="487"/>
      <c r="AJ188" s="487"/>
      <c r="AK188" s="487"/>
      <c r="AL188" s="487"/>
      <c r="AM188" s="487"/>
      <c r="AN188" s="487"/>
      <c r="AO188" s="487"/>
      <c r="AP188" s="487"/>
      <c r="AQ188" s="487"/>
      <c r="AR188" s="487"/>
      <c r="AS188" s="487"/>
    </row>
    <row r="189" spans="1:45">
      <c r="A189" s="497">
        <v>28</v>
      </c>
      <c r="B189" s="498" t="s">
        <v>238</v>
      </c>
      <c r="C189" s="499"/>
      <c r="D189" s="500"/>
      <c r="E189" s="500"/>
      <c r="F189" s="500"/>
      <c r="G189" s="500"/>
      <c r="H189" s="500"/>
      <c r="I189" s="487"/>
      <c r="J189" s="487"/>
      <c r="K189" s="487"/>
      <c r="L189" s="487"/>
      <c r="M189" s="487"/>
      <c r="N189" s="487"/>
      <c r="O189" s="487"/>
      <c r="P189" s="487"/>
      <c r="Q189" s="487"/>
      <c r="R189" s="487"/>
      <c r="S189" s="487"/>
      <c r="T189" s="487"/>
      <c r="U189" s="487"/>
      <c r="V189" s="487"/>
      <c r="W189" s="487"/>
      <c r="X189" s="487"/>
      <c r="Y189" s="487"/>
      <c r="Z189" s="487"/>
      <c r="AA189" s="487"/>
      <c r="AB189" s="487"/>
      <c r="AC189" s="487"/>
      <c r="AD189" s="487"/>
      <c r="AE189" s="487"/>
      <c r="AF189" s="487"/>
      <c r="AG189" s="487"/>
      <c r="AH189" s="487"/>
      <c r="AI189" s="487"/>
      <c r="AJ189" s="487"/>
      <c r="AK189" s="487"/>
      <c r="AL189" s="487"/>
      <c r="AM189" s="487"/>
      <c r="AN189" s="487"/>
      <c r="AO189" s="487"/>
      <c r="AP189" s="487"/>
      <c r="AQ189" s="487"/>
      <c r="AR189" s="487"/>
      <c r="AS189" s="487"/>
    </row>
    <row r="190" spans="1:45" ht="21">
      <c r="A190" s="501"/>
      <c r="B190" s="887"/>
      <c r="C190" s="889" t="s">
        <v>590</v>
      </c>
      <c r="D190" s="186" t="s">
        <v>693</v>
      </c>
      <c r="E190" s="186" t="s">
        <v>222</v>
      </c>
      <c r="F190" s="186" t="s">
        <v>411</v>
      </c>
      <c r="G190" s="186" t="s">
        <v>197</v>
      </c>
      <c r="H190" s="186" t="s">
        <v>484</v>
      </c>
      <c r="I190" s="487"/>
      <c r="J190" s="487"/>
      <c r="K190" s="487"/>
      <c r="L190" s="487"/>
      <c r="M190" s="487"/>
      <c r="N190" s="487"/>
      <c r="O190" s="487"/>
      <c r="P190" s="487"/>
      <c r="Q190" s="487"/>
      <c r="R190" s="487"/>
      <c r="S190" s="487"/>
      <c r="T190" s="487"/>
      <c r="U190" s="487"/>
      <c r="V190" s="487"/>
      <c r="W190" s="487"/>
      <c r="X190" s="487"/>
      <c r="Y190" s="487"/>
      <c r="Z190" s="487"/>
      <c r="AA190" s="487"/>
      <c r="AB190" s="487"/>
      <c r="AC190" s="487"/>
      <c r="AD190" s="487"/>
      <c r="AE190" s="487"/>
      <c r="AF190" s="487"/>
      <c r="AG190" s="487"/>
      <c r="AH190" s="487"/>
      <c r="AI190" s="487"/>
      <c r="AJ190" s="487"/>
      <c r="AK190" s="487"/>
      <c r="AL190" s="487"/>
      <c r="AM190" s="487"/>
      <c r="AN190" s="487"/>
      <c r="AO190" s="487"/>
      <c r="AP190" s="487"/>
      <c r="AQ190" s="487"/>
      <c r="AR190" s="487"/>
      <c r="AS190" s="487"/>
    </row>
    <row r="191" spans="1:45">
      <c r="A191" s="501"/>
      <c r="B191" s="888"/>
      <c r="C191" s="890"/>
      <c r="D191" s="187" t="s">
        <v>198</v>
      </c>
      <c r="E191" s="187" t="s">
        <v>198</v>
      </c>
      <c r="F191" s="187" t="s">
        <v>198</v>
      </c>
      <c r="G191" s="187" t="s">
        <v>198</v>
      </c>
      <c r="H191" s="187" t="s">
        <v>198</v>
      </c>
      <c r="I191" s="487"/>
      <c r="J191" s="487"/>
      <c r="K191" s="487"/>
      <c r="L191" s="487"/>
      <c r="M191" s="487"/>
      <c r="N191" s="487"/>
      <c r="O191" s="487"/>
      <c r="P191" s="487"/>
      <c r="Q191" s="487"/>
      <c r="R191" s="487"/>
      <c r="S191" s="487"/>
      <c r="T191" s="487"/>
      <c r="U191" s="487"/>
      <c r="V191" s="487"/>
      <c r="W191" s="487"/>
      <c r="X191" s="487"/>
      <c r="Y191" s="487"/>
      <c r="Z191" s="487"/>
      <c r="AA191" s="487"/>
      <c r="AB191" s="487"/>
      <c r="AC191" s="487"/>
      <c r="AD191" s="487"/>
      <c r="AE191" s="487"/>
      <c r="AF191" s="487"/>
      <c r="AG191" s="487"/>
      <c r="AH191" s="487"/>
      <c r="AI191" s="487"/>
      <c r="AJ191" s="487"/>
      <c r="AK191" s="487"/>
      <c r="AL191" s="487"/>
      <c r="AM191" s="487"/>
      <c r="AN191" s="487"/>
      <c r="AO191" s="487"/>
      <c r="AP191" s="487"/>
      <c r="AQ191" s="487"/>
      <c r="AR191" s="487"/>
      <c r="AS191" s="487"/>
    </row>
    <row r="192" spans="1:45">
      <c r="A192" s="501"/>
      <c r="B192" s="505" t="s">
        <v>540</v>
      </c>
      <c r="C192" s="506" t="s">
        <v>593</v>
      </c>
      <c r="D192" s="184">
        <v>35.770000000000003</v>
      </c>
      <c r="E192" s="184">
        <v>21.26</v>
      </c>
      <c r="F192" s="184">
        <v>25.57</v>
      </c>
      <c r="G192" s="184">
        <v>28.08</v>
      </c>
      <c r="H192" s="184">
        <v>26.48</v>
      </c>
      <c r="I192" s="487"/>
      <c r="J192" s="487"/>
      <c r="K192" s="487"/>
      <c r="L192" s="487"/>
      <c r="M192" s="487"/>
      <c r="N192" s="487"/>
      <c r="O192" s="487"/>
      <c r="P192" s="487"/>
      <c r="Q192" s="487"/>
      <c r="R192" s="487"/>
      <c r="S192" s="487"/>
      <c r="T192" s="487"/>
      <c r="U192" s="487"/>
      <c r="V192" s="487"/>
      <c r="W192" s="487"/>
      <c r="X192" s="487"/>
      <c r="Y192" s="487"/>
      <c r="Z192" s="487"/>
      <c r="AA192" s="487"/>
      <c r="AB192" s="487"/>
      <c r="AC192" s="487"/>
      <c r="AD192" s="487"/>
      <c r="AE192" s="487"/>
      <c r="AF192" s="487"/>
      <c r="AG192" s="487"/>
      <c r="AH192" s="487"/>
      <c r="AI192" s="487"/>
      <c r="AJ192" s="487"/>
      <c r="AK192" s="487"/>
      <c r="AL192" s="487"/>
      <c r="AM192" s="487"/>
      <c r="AN192" s="487"/>
      <c r="AO192" s="487"/>
      <c r="AP192" s="487"/>
      <c r="AQ192" s="487"/>
      <c r="AR192" s="487"/>
      <c r="AS192" s="487"/>
    </row>
    <row r="193" spans="1:45">
      <c r="A193" s="501"/>
      <c r="B193" s="505" t="s">
        <v>539</v>
      </c>
      <c r="C193" s="506" t="s">
        <v>594</v>
      </c>
      <c r="D193" s="184">
        <v>35.08</v>
      </c>
      <c r="E193" s="184">
        <v>30.19</v>
      </c>
      <c r="F193" s="184">
        <v>30.75</v>
      </c>
      <c r="G193" s="184">
        <v>29.58</v>
      </c>
      <c r="H193" s="184">
        <v>27.03</v>
      </c>
      <c r="I193" s="487"/>
      <c r="J193" s="487"/>
      <c r="K193" s="487"/>
      <c r="L193" s="487"/>
      <c r="M193" s="487"/>
      <c r="N193" s="487"/>
      <c r="O193" s="487"/>
      <c r="P193" s="487"/>
      <c r="Q193" s="487"/>
      <c r="R193" s="487"/>
      <c r="S193" s="487"/>
      <c r="T193" s="487"/>
      <c r="U193" s="487"/>
      <c r="V193" s="487"/>
      <c r="W193" s="487"/>
      <c r="X193" s="487"/>
      <c r="Y193" s="487"/>
      <c r="Z193" s="487"/>
      <c r="AA193" s="487"/>
      <c r="AB193" s="487"/>
      <c r="AC193" s="487"/>
      <c r="AD193" s="487"/>
      <c r="AE193" s="487"/>
      <c r="AF193" s="487"/>
      <c r="AG193" s="487"/>
      <c r="AH193" s="487"/>
      <c r="AI193" s="487"/>
      <c r="AJ193" s="487"/>
      <c r="AK193" s="487"/>
      <c r="AL193" s="487"/>
      <c r="AM193" s="487"/>
      <c r="AN193" s="487"/>
      <c r="AO193" s="487"/>
      <c r="AP193" s="487"/>
      <c r="AQ193" s="487"/>
      <c r="AR193" s="487"/>
      <c r="AS193" s="487"/>
    </row>
    <row r="194" spans="1:45">
      <c r="A194" s="501"/>
      <c r="B194" s="505" t="s">
        <v>529</v>
      </c>
      <c r="C194" s="506" t="s">
        <v>595</v>
      </c>
      <c r="D194" s="184">
        <v>31.51</v>
      </c>
      <c r="E194" s="184">
        <v>33.78</v>
      </c>
      <c r="F194" s="184">
        <v>31.72</v>
      </c>
      <c r="G194" s="184">
        <v>29.92</v>
      </c>
      <c r="H194" s="184">
        <v>30.78</v>
      </c>
      <c r="I194" s="487"/>
      <c r="J194" s="487"/>
      <c r="K194" s="487"/>
      <c r="L194" s="487"/>
      <c r="M194" s="487"/>
      <c r="N194" s="487"/>
      <c r="O194" s="487"/>
      <c r="P194" s="487"/>
      <c r="Q194" s="487"/>
      <c r="R194" s="487"/>
      <c r="S194" s="487"/>
      <c r="T194" s="487"/>
      <c r="U194" s="487"/>
      <c r="V194" s="487"/>
      <c r="W194" s="487"/>
      <c r="X194" s="487"/>
      <c r="Y194" s="487"/>
      <c r="Z194" s="487"/>
      <c r="AA194" s="487"/>
      <c r="AB194" s="487"/>
      <c r="AC194" s="487"/>
      <c r="AD194" s="487"/>
      <c r="AE194" s="487"/>
      <c r="AF194" s="487"/>
      <c r="AG194" s="487"/>
      <c r="AH194" s="487"/>
      <c r="AI194" s="487"/>
      <c r="AJ194" s="487"/>
      <c r="AK194" s="487"/>
      <c r="AL194" s="487"/>
      <c r="AM194" s="487"/>
      <c r="AN194" s="487"/>
      <c r="AO194" s="487"/>
      <c r="AP194" s="487"/>
      <c r="AQ194" s="487"/>
      <c r="AR194" s="487"/>
      <c r="AS194" s="487"/>
    </row>
    <row r="195" spans="1:45" ht="26.4">
      <c r="A195" s="501"/>
      <c r="B195" s="505" t="s">
        <v>583</v>
      </c>
      <c r="C195" s="506" t="s">
        <v>596</v>
      </c>
      <c r="D195" s="184">
        <v>21</v>
      </c>
      <c r="E195" s="184">
        <v>24.69</v>
      </c>
      <c r="F195" s="184">
        <v>25.2</v>
      </c>
      <c r="G195" s="184">
        <v>27.16</v>
      </c>
      <c r="H195" s="184">
        <v>28.63</v>
      </c>
      <c r="I195" s="487"/>
      <c r="J195" s="487"/>
      <c r="K195" s="487"/>
      <c r="L195" s="487"/>
      <c r="M195" s="487"/>
      <c r="N195" s="487"/>
      <c r="O195" s="487"/>
      <c r="P195" s="487"/>
      <c r="Q195" s="487"/>
      <c r="R195" s="487"/>
      <c r="S195" s="487"/>
      <c r="T195" s="487"/>
      <c r="U195" s="487"/>
      <c r="V195" s="487"/>
      <c r="W195" s="487"/>
      <c r="X195" s="487"/>
      <c r="Y195" s="487"/>
      <c r="Z195" s="487"/>
      <c r="AA195" s="487"/>
      <c r="AB195" s="487"/>
      <c r="AC195" s="487"/>
      <c r="AD195" s="487"/>
      <c r="AE195" s="487"/>
      <c r="AF195" s="487"/>
      <c r="AG195" s="487"/>
      <c r="AH195" s="487"/>
      <c r="AI195" s="487"/>
      <c r="AJ195" s="487"/>
      <c r="AK195" s="487"/>
      <c r="AL195" s="487"/>
      <c r="AM195" s="487"/>
      <c r="AN195" s="487"/>
      <c r="AO195" s="487"/>
      <c r="AP195" s="487"/>
      <c r="AQ195" s="487"/>
      <c r="AR195" s="487"/>
      <c r="AS195" s="487"/>
    </row>
    <row r="196" spans="1:45">
      <c r="A196" s="501"/>
      <c r="B196" s="505" t="s">
        <v>541</v>
      </c>
      <c r="C196" s="506" t="s">
        <v>597</v>
      </c>
      <c r="D196" s="184">
        <v>25.15</v>
      </c>
      <c r="E196" s="184">
        <v>24.96</v>
      </c>
      <c r="F196" s="184">
        <v>23.56</v>
      </c>
      <c r="G196" s="184">
        <v>23.95</v>
      </c>
      <c r="H196" s="184">
        <v>22.98</v>
      </c>
      <c r="I196" s="487"/>
      <c r="J196" s="487"/>
      <c r="K196" s="487"/>
      <c r="L196" s="487"/>
      <c r="M196" s="487"/>
      <c r="N196" s="487"/>
      <c r="O196" s="487"/>
      <c r="P196" s="487"/>
      <c r="Q196" s="487"/>
      <c r="R196" s="487"/>
      <c r="S196" s="487"/>
      <c r="T196" s="487"/>
      <c r="U196" s="487"/>
      <c r="V196" s="487"/>
      <c r="W196" s="487"/>
      <c r="X196" s="487"/>
      <c r="Y196" s="487"/>
      <c r="Z196" s="487"/>
      <c r="AA196" s="487"/>
      <c r="AB196" s="487"/>
      <c r="AC196" s="487"/>
      <c r="AD196" s="487"/>
      <c r="AE196" s="487"/>
      <c r="AF196" s="487"/>
      <c r="AG196" s="487"/>
      <c r="AH196" s="487"/>
      <c r="AI196" s="487"/>
      <c r="AJ196" s="487"/>
      <c r="AK196" s="487"/>
      <c r="AL196" s="487"/>
      <c r="AM196" s="487"/>
      <c r="AN196" s="487"/>
      <c r="AO196" s="487"/>
      <c r="AP196" s="487"/>
      <c r="AQ196" s="487"/>
      <c r="AR196" s="487"/>
      <c r="AS196" s="487"/>
    </row>
    <row r="197" spans="1:45" ht="26.4">
      <c r="A197" s="501"/>
      <c r="B197" s="505" t="s">
        <v>95</v>
      </c>
      <c r="C197" s="506" t="s">
        <v>598</v>
      </c>
      <c r="D197" s="184">
        <v>22.8</v>
      </c>
      <c r="E197" s="184">
        <v>27.17</v>
      </c>
      <c r="F197" s="184">
        <v>27.27</v>
      </c>
      <c r="G197" s="184">
        <v>27.69</v>
      </c>
      <c r="H197" s="184">
        <v>28.86</v>
      </c>
      <c r="I197" s="487"/>
      <c r="J197" s="487"/>
      <c r="K197" s="487"/>
      <c r="L197" s="487"/>
      <c r="M197" s="487"/>
      <c r="N197" s="487"/>
      <c r="O197" s="487"/>
      <c r="P197" s="487"/>
      <c r="Q197" s="487"/>
      <c r="R197" s="487"/>
      <c r="S197" s="487"/>
      <c r="T197" s="487"/>
      <c r="U197" s="487"/>
      <c r="V197" s="487"/>
      <c r="W197" s="487"/>
      <c r="X197" s="487"/>
      <c r="Y197" s="487"/>
      <c r="Z197" s="487"/>
      <c r="AA197" s="487"/>
      <c r="AB197" s="487"/>
      <c r="AC197" s="487"/>
      <c r="AD197" s="487"/>
      <c r="AE197" s="487"/>
      <c r="AF197" s="487"/>
      <c r="AG197" s="487"/>
      <c r="AH197" s="487"/>
      <c r="AI197" s="487"/>
      <c r="AJ197" s="487"/>
      <c r="AK197" s="487"/>
      <c r="AL197" s="487"/>
      <c r="AM197" s="487"/>
      <c r="AN197" s="487"/>
      <c r="AO197" s="487"/>
      <c r="AP197" s="487"/>
      <c r="AQ197" s="487"/>
      <c r="AR197" s="487"/>
      <c r="AS197" s="487"/>
    </row>
    <row r="198" spans="1:45">
      <c r="A198" s="501"/>
      <c r="B198" s="505" t="s">
        <v>543</v>
      </c>
      <c r="C198" s="506" t="s">
        <v>599</v>
      </c>
      <c r="D198" s="184">
        <v>40.229999999999997</v>
      </c>
      <c r="E198" s="184">
        <v>30.85</v>
      </c>
      <c r="F198" s="184">
        <v>44.79</v>
      </c>
      <c r="G198" s="184">
        <v>49.93</v>
      </c>
      <c r="H198" s="184">
        <v>34.69</v>
      </c>
      <c r="I198" s="487"/>
      <c r="J198" s="487"/>
      <c r="K198" s="487"/>
      <c r="L198" s="487"/>
      <c r="M198" s="487"/>
      <c r="N198" s="487"/>
      <c r="O198" s="487"/>
      <c r="P198" s="487"/>
      <c r="Q198" s="487"/>
      <c r="R198" s="487"/>
      <c r="S198" s="487"/>
      <c r="T198" s="487"/>
      <c r="U198" s="487"/>
      <c r="V198" s="487"/>
      <c r="W198" s="487"/>
      <c r="X198" s="487"/>
      <c r="Y198" s="487"/>
      <c r="Z198" s="487"/>
      <c r="AA198" s="487"/>
      <c r="AB198" s="487"/>
      <c r="AC198" s="487"/>
      <c r="AD198" s="487"/>
      <c r="AE198" s="487"/>
      <c r="AF198" s="487"/>
      <c r="AG198" s="487"/>
      <c r="AH198" s="487"/>
      <c r="AI198" s="487"/>
      <c r="AJ198" s="487"/>
      <c r="AK198" s="487"/>
      <c r="AL198" s="487"/>
      <c r="AM198" s="487"/>
      <c r="AN198" s="487"/>
      <c r="AO198" s="487"/>
      <c r="AP198" s="487"/>
      <c r="AQ198" s="487"/>
      <c r="AR198" s="487"/>
      <c r="AS198" s="487"/>
    </row>
    <row r="199" spans="1:45">
      <c r="A199" s="501"/>
      <c r="B199" s="505" t="s">
        <v>544</v>
      </c>
      <c r="C199" s="506" t="s">
        <v>600</v>
      </c>
      <c r="D199" s="184">
        <v>38.33</v>
      </c>
      <c r="E199" s="184">
        <v>35.869999999999997</v>
      </c>
      <c r="F199" s="184">
        <v>34.51</v>
      </c>
      <c r="G199" s="184">
        <v>32.78</v>
      </c>
      <c r="H199" s="184">
        <v>34.1</v>
      </c>
      <c r="I199" s="487"/>
      <c r="J199" s="487"/>
      <c r="K199" s="487"/>
      <c r="L199" s="487"/>
      <c r="M199" s="487"/>
      <c r="N199" s="487"/>
      <c r="O199" s="487"/>
      <c r="P199" s="487"/>
      <c r="Q199" s="487"/>
      <c r="R199" s="487"/>
      <c r="S199" s="487"/>
      <c r="T199" s="487"/>
      <c r="U199" s="487"/>
      <c r="V199" s="487"/>
      <c r="W199" s="487"/>
      <c r="X199" s="487"/>
      <c r="Y199" s="487"/>
      <c r="Z199" s="487"/>
      <c r="AA199" s="487"/>
      <c r="AB199" s="487"/>
      <c r="AC199" s="487"/>
      <c r="AD199" s="487"/>
      <c r="AE199" s="487"/>
      <c r="AF199" s="487"/>
      <c r="AG199" s="487"/>
      <c r="AH199" s="487"/>
      <c r="AI199" s="487"/>
      <c r="AJ199" s="487"/>
      <c r="AK199" s="487"/>
      <c r="AL199" s="487"/>
      <c r="AM199" s="487"/>
      <c r="AN199" s="487"/>
      <c r="AO199" s="487"/>
      <c r="AP199" s="487"/>
      <c r="AQ199" s="487"/>
      <c r="AR199" s="487"/>
      <c r="AS199" s="487"/>
    </row>
    <row r="200" spans="1:45" ht="26.4">
      <c r="A200" s="501"/>
      <c r="B200" s="505" t="s">
        <v>545</v>
      </c>
      <c r="C200" s="506" t="s">
        <v>601</v>
      </c>
      <c r="D200" s="184">
        <v>44.11</v>
      </c>
      <c r="E200" s="184">
        <v>36.159999999999997</v>
      </c>
      <c r="F200" s="184">
        <v>35.83</v>
      </c>
      <c r="G200" s="184">
        <v>37.49</v>
      </c>
      <c r="H200" s="184">
        <v>28.64</v>
      </c>
      <c r="I200" s="487"/>
      <c r="J200" s="487"/>
      <c r="K200" s="487"/>
      <c r="L200" s="487"/>
      <c r="M200" s="487"/>
      <c r="N200" s="487"/>
      <c r="O200" s="487"/>
      <c r="P200" s="487"/>
      <c r="Q200" s="487"/>
      <c r="R200" s="487"/>
      <c r="S200" s="487"/>
      <c r="T200" s="487"/>
      <c r="U200" s="487"/>
      <c r="V200" s="487"/>
      <c r="W200" s="487"/>
      <c r="X200" s="487"/>
      <c r="Y200" s="487"/>
      <c r="Z200" s="487"/>
      <c r="AA200" s="487"/>
      <c r="AB200" s="487"/>
      <c r="AC200" s="487"/>
      <c r="AD200" s="487"/>
      <c r="AE200" s="487"/>
      <c r="AF200" s="487"/>
      <c r="AG200" s="487"/>
      <c r="AH200" s="487"/>
      <c r="AI200" s="487"/>
      <c r="AJ200" s="487"/>
      <c r="AK200" s="487"/>
      <c r="AL200" s="487"/>
      <c r="AM200" s="487"/>
      <c r="AN200" s="487"/>
      <c r="AO200" s="487"/>
      <c r="AP200" s="487"/>
      <c r="AQ200" s="487"/>
      <c r="AR200" s="487"/>
      <c r="AS200" s="487"/>
    </row>
    <row r="201" spans="1:45">
      <c r="A201" s="501"/>
      <c r="B201" s="505" t="s">
        <v>582</v>
      </c>
      <c r="C201" s="506" t="s">
        <v>602</v>
      </c>
      <c r="D201" s="184"/>
      <c r="E201" s="184"/>
      <c r="F201" s="184"/>
      <c r="G201" s="184"/>
      <c r="H201" s="184">
        <v>36</v>
      </c>
      <c r="I201" s="487"/>
      <c r="J201" s="487"/>
      <c r="K201" s="487"/>
      <c r="L201" s="487"/>
      <c r="M201" s="487"/>
      <c r="N201" s="487"/>
      <c r="O201" s="487"/>
      <c r="P201" s="487"/>
      <c r="Q201" s="487"/>
      <c r="R201" s="487"/>
      <c r="S201" s="487"/>
      <c r="T201" s="487"/>
      <c r="U201" s="487"/>
      <c r="V201" s="487"/>
      <c r="W201" s="487"/>
      <c r="X201" s="487"/>
      <c r="Y201" s="487"/>
      <c r="Z201" s="487"/>
      <c r="AA201" s="487"/>
      <c r="AB201" s="487"/>
      <c r="AC201" s="487"/>
      <c r="AD201" s="487"/>
      <c r="AE201" s="487"/>
      <c r="AF201" s="487"/>
      <c r="AG201" s="487"/>
      <c r="AH201" s="487"/>
      <c r="AI201" s="487"/>
      <c r="AJ201" s="487"/>
      <c r="AK201" s="487"/>
      <c r="AL201" s="487"/>
      <c r="AM201" s="487"/>
      <c r="AN201" s="487"/>
      <c r="AO201" s="487"/>
      <c r="AP201" s="487"/>
      <c r="AQ201" s="487"/>
      <c r="AR201" s="487"/>
      <c r="AS201" s="487"/>
    </row>
    <row r="202" spans="1:45" ht="26.4">
      <c r="A202" s="501"/>
      <c r="B202" s="505" t="s">
        <v>232</v>
      </c>
      <c r="C202" s="506" t="s">
        <v>603</v>
      </c>
      <c r="D202" s="184"/>
      <c r="E202" s="184"/>
      <c r="F202" s="184"/>
      <c r="G202" s="184">
        <v>48.17</v>
      </c>
      <c r="H202" s="184">
        <v>50.6</v>
      </c>
      <c r="I202" s="487"/>
      <c r="J202" s="487"/>
      <c r="K202" s="487"/>
      <c r="L202" s="487"/>
      <c r="M202" s="487"/>
      <c r="N202" s="487"/>
      <c r="O202" s="487"/>
      <c r="P202" s="487"/>
      <c r="Q202" s="487"/>
      <c r="R202" s="487"/>
      <c r="S202" s="487"/>
      <c r="T202" s="487"/>
      <c r="U202" s="487"/>
      <c r="V202" s="487"/>
      <c r="W202" s="487"/>
      <c r="X202" s="487"/>
      <c r="Y202" s="487"/>
      <c r="Z202" s="487"/>
      <c r="AA202" s="487"/>
      <c r="AB202" s="487"/>
      <c r="AC202" s="487"/>
      <c r="AD202" s="487"/>
      <c r="AE202" s="487"/>
      <c r="AF202" s="487"/>
      <c r="AG202" s="487"/>
      <c r="AH202" s="487"/>
      <c r="AI202" s="487"/>
      <c r="AJ202" s="487"/>
      <c r="AK202" s="487"/>
      <c r="AL202" s="487"/>
      <c r="AM202" s="487"/>
      <c r="AN202" s="487"/>
      <c r="AO202" s="487"/>
      <c r="AP202" s="487"/>
      <c r="AQ202" s="487"/>
      <c r="AR202" s="487"/>
      <c r="AS202" s="487"/>
    </row>
    <row r="203" spans="1:45">
      <c r="A203" s="501"/>
      <c r="B203" s="505" t="s">
        <v>586</v>
      </c>
      <c r="C203" s="506"/>
      <c r="D203" s="184">
        <v>30.22</v>
      </c>
      <c r="E203" s="184">
        <v>29.81</v>
      </c>
      <c r="F203" s="184">
        <v>29.31</v>
      </c>
      <c r="G203" s="184">
        <v>29.37</v>
      </c>
      <c r="H203" s="184">
        <v>28.95</v>
      </c>
      <c r="I203" s="487"/>
      <c r="J203" s="487"/>
      <c r="K203" s="487"/>
      <c r="L203" s="487"/>
      <c r="M203" s="487"/>
      <c r="N203" s="487"/>
      <c r="O203" s="487"/>
      <c r="P203" s="487"/>
      <c r="Q203" s="487"/>
      <c r="R203" s="487"/>
      <c r="S203" s="487"/>
      <c r="T203" s="487"/>
      <c r="U203" s="487"/>
      <c r="V203" s="487"/>
      <c r="W203" s="487"/>
      <c r="X203" s="487"/>
      <c r="Y203" s="487"/>
      <c r="Z203" s="487"/>
      <c r="AA203" s="487"/>
      <c r="AB203" s="487"/>
      <c r="AC203" s="487"/>
      <c r="AD203" s="487"/>
      <c r="AE203" s="487"/>
      <c r="AF203" s="487"/>
      <c r="AG203" s="487"/>
      <c r="AH203" s="487"/>
      <c r="AI203" s="487"/>
      <c r="AJ203" s="487"/>
      <c r="AK203" s="487"/>
      <c r="AL203" s="487"/>
      <c r="AM203" s="487"/>
      <c r="AN203" s="487"/>
      <c r="AO203" s="487"/>
      <c r="AP203" s="487"/>
      <c r="AQ203" s="487"/>
      <c r="AR203" s="487"/>
      <c r="AS203" s="487"/>
    </row>
    <row r="204" spans="1:45">
      <c r="A204" s="501"/>
      <c r="B204" s="505" t="s">
        <v>233</v>
      </c>
      <c r="C204" s="506"/>
      <c r="D204" s="184">
        <v>30.27</v>
      </c>
      <c r="E204" s="184">
        <v>29.88</v>
      </c>
      <c r="F204" s="184">
        <v>29.31</v>
      </c>
      <c r="G204" s="184">
        <v>29.37</v>
      </c>
      <c r="H204" s="184">
        <v>28.95</v>
      </c>
      <c r="I204" s="487"/>
      <c r="J204" s="487"/>
      <c r="K204" s="487"/>
      <c r="L204" s="487"/>
      <c r="M204" s="487"/>
      <c r="N204" s="487"/>
      <c r="O204" s="487"/>
      <c r="P204" s="487"/>
      <c r="Q204" s="487"/>
      <c r="R204" s="487"/>
      <c r="S204" s="487"/>
      <c r="T204" s="487"/>
      <c r="U204" s="487"/>
      <c r="V204" s="487"/>
      <c r="W204" s="487"/>
      <c r="X204" s="487"/>
      <c r="Y204" s="487"/>
      <c r="Z204" s="487"/>
      <c r="AA204" s="487"/>
      <c r="AB204" s="487"/>
      <c r="AC204" s="487"/>
      <c r="AD204" s="487"/>
      <c r="AE204" s="487"/>
      <c r="AF204" s="487"/>
      <c r="AG204" s="487"/>
      <c r="AH204" s="487"/>
      <c r="AI204" s="487"/>
      <c r="AJ204" s="487"/>
      <c r="AK204" s="487"/>
      <c r="AL204" s="487"/>
      <c r="AM204" s="487"/>
      <c r="AN204" s="487"/>
      <c r="AO204" s="487"/>
      <c r="AP204" s="487"/>
      <c r="AQ204" s="487"/>
      <c r="AR204" s="487"/>
      <c r="AS204" s="487"/>
    </row>
    <row r="205" spans="1:45">
      <c r="A205" s="501"/>
      <c r="B205" s="505" t="s">
        <v>534</v>
      </c>
      <c r="C205" s="506"/>
      <c r="D205" s="184">
        <v>30.27</v>
      </c>
      <c r="E205" s="184">
        <v>29.88</v>
      </c>
      <c r="F205" s="184">
        <v>29.31</v>
      </c>
      <c r="G205" s="184">
        <v>29.37</v>
      </c>
      <c r="H205" s="184">
        <v>28.95</v>
      </c>
      <c r="I205" s="487"/>
      <c r="J205" s="487"/>
      <c r="K205" s="487"/>
      <c r="L205" s="487"/>
      <c r="M205" s="487"/>
      <c r="N205" s="487"/>
      <c r="O205" s="487"/>
      <c r="P205" s="487"/>
      <c r="Q205" s="487"/>
      <c r="R205" s="487"/>
      <c r="S205" s="487"/>
      <c r="T205" s="487"/>
      <c r="U205" s="487"/>
      <c r="V205" s="487"/>
      <c r="W205" s="487"/>
      <c r="X205" s="487"/>
      <c r="Y205" s="487"/>
      <c r="Z205" s="487"/>
      <c r="AA205" s="487"/>
      <c r="AB205" s="487"/>
      <c r="AC205" s="487"/>
      <c r="AD205" s="487"/>
      <c r="AE205" s="487"/>
      <c r="AF205" s="487"/>
      <c r="AG205" s="487"/>
      <c r="AH205" s="487"/>
      <c r="AI205" s="487"/>
      <c r="AJ205" s="487"/>
      <c r="AK205" s="487"/>
      <c r="AL205" s="487"/>
      <c r="AM205" s="487"/>
      <c r="AN205" s="487"/>
      <c r="AO205" s="487"/>
      <c r="AP205" s="487"/>
      <c r="AQ205" s="487"/>
      <c r="AR205" s="487"/>
      <c r="AS205" s="487"/>
    </row>
    <row r="206" spans="1:45">
      <c r="A206" s="501"/>
      <c r="B206" s="501"/>
      <c r="C206" s="507"/>
      <c r="D206" s="188"/>
      <c r="E206" s="188"/>
      <c r="F206" s="188"/>
      <c r="G206" s="188"/>
      <c r="H206" s="188"/>
      <c r="I206" s="487"/>
      <c r="J206" s="487"/>
      <c r="K206" s="487"/>
      <c r="L206" s="487"/>
      <c r="M206" s="487"/>
      <c r="N206" s="487"/>
      <c r="O206" s="487"/>
      <c r="P206" s="487"/>
      <c r="Q206" s="487"/>
      <c r="R206" s="487"/>
      <c r="S206" s="487"/>
      <c r="T206" s="487"/>
      <c r="U206" s="487"/>
      <c r="V206" s="487"/>
      <c r="W206" s="487"/>
      <c r="X206" s="487"/>
      <c r="Y206" s="487"/>
      <c r="Z206" s="487"/>
      <c r="AA206" s="487"/>
      <c r="AB206" s="487"/>
      <c r="AC206" s="487"/>
      <c r="AD206" s="487"/>
      <c r="AE206" s="487"/>
      <c r="AF206" s="487"/>
      <c r="AG206" s="487"/>
      <c r="AH206" s="487"/>
      <c r="AI206" s="487"/>
      <c r="AJ206" s="487"/>
      <c r="AK206" s="487"/>
      <c r="AL206" s="487"/>
      <c r="AM206" s="487"/>
      <c r="AN206" s="487"/>
      <c r="AO206" s="487"/>
      <c r="AP206" s="487"/>
      <c r="AQ206" s="487"/>
      <c r="AR206" s="487"/>
      <c r="AS206" s="487"/>
    </row>
    <row r="207" spans="1:45">
      <c r="A207" s="494"/>
      <c r="B207" s="495"/>
      <c r="C207" s="495"/>
      <c r="D207" s="496"/>
      <c r="E207" s="496"/>
      <c r="F207" s="496"/>
      <c r="G207" s="496"/>
      <c r="H207" s="496"/>
      <c r="I207" s="487"/>
      <c r="J207" s="487"/>
      <c r="K207" s="487"/>
      <c r="L207" s="487"/>
      <c r="M207" s="487"/>
      <c r="N207" s="487"/>
      <c r="O207" s="487"/>
      <c r="P207" s="487"/>
      <c r="Q207" s="487"/>
      <c r="R207" s="487"/>
      <c r="S207" s="487"/>
      <c r="T207" s="487"/>
      <c r="U207" s="487"/>
      <c r="V207" s="487"/>
      <c r="W207" s="487"/>
      <c r="X207" s="487"/>
      <c r="Y207" s="487"/>
      <c r="Z207" s="487"/>
      <c r="AA207" s="487"/>
      <c r="AB207" s="487"/>
      <c r="AC207" s="487"/>
      <c r="AD207" s="487"/>
      <c r="AE207" s="487"/>
      <c r="AF207" s="487"/>
      <c r="AG207" s="487"/>
      <c r="AH207" s="487"/>
      <c r="AI207" s="487"/>
      <c r="AJ207" s="487"/>
      <c r="AK207" s="487"/>
      <c r="AL207" s="487"/>
      <c r="AM207" s="487"/>
      <c r="AN207" s="487"/>
      <c r="AO207" s="487"/>
      <c r="AP207" s="487"/>
      <c r="AQ207" s="487"/>
      <c r="AR207" s="487"/>
      <c r="AS207" s="487"/>
    </row>
    <row r="208" spans="1:45">
      <c r="A208" s="497">
        <v>29</v>
      </c>
      <c r="B208" s="498" t="s">
        <v>239</v>
      </c>
      <c r="C208" s="499"/>
      <c r="D208" s="500"/>
      <c r="E208" s="500"/>
      <c r="F208" s="500"/>
      <c r="G208" s="500"/>
      <c r="H208" s="500"/>
      <c r="I208" s="487"/>
      <c r="J208" s="487"/>
      <c r="K208" s="487"/>
      <c r="L208" s="487"/>
      <c r="M208" s="487"/>
      <c r="N208" s="487"/>
      <c r="O208" s="487"/>
      <c r="P208" s="487"/>
      <c r="Q208" s="487"/>
      <c r="R208" s="487"/>
      <c r="S208" s="487"/>
      <c r="T208" s="487"/>
      <c r="U208" s="487"/>
      <c r="V208" s="487"/>
      <c r="W208" s="487"/>
      <c r="X208" s="487"/>
      <c r="Y208" s="487"/>
      <c r="Z208" s="487"/>
      <c r="AA208" s="487"/>
      <c r="AB208" s="487"/>
      <c r="AC208" s="487"/>
      <c r="AD208" s="487"/>
      <c r="AE208" s="487"/>
      <c r="AF208" s="487"/>
      <c r="AG208" s="487"/>
      <c r="AH208" s="487"/>
      <c r="AI208" s="487"/>
      <c r="AJ208" s="487"/>
      <c r="AK208" s="487"/>
      <c r="AL208" s="487"/>
      <c r="AM208" s="487"/>
      <c r="AN208" s="487"/>
      <c r="AO208" s="487"/>
      <c r="AP208" s="487"/>
      <c r="AQ208" s="487"/>
      <c r="AR208" s="487"/>
      <c r="AS208" s="487"/>
    </row>
    <row r="209" spans="1:45" ht="21">
      <c r="A209" s="501"/>
      <c r="B209" s="887"/>
      <c r="C209" s="889" t="s">
        <v>590</v>
      </c>
      <c r="D209" s="186" t="s">
        <v>693</v>
      </c>
      <c r="E209" s="186" t="s">
        <v>222</v>
      </c>
      <c r="F209" s="186" t="s">
        <v>411</v>
      </c>
      <c r="G209" s="186" t="s">
        <v>197</v>
      </c>
      <c r="H209" s="186" t="s">
        <v>484</v>
      </c>
      <c r="I209" s="487"/>
      <c r="J209" s="487"/>
      <c r="K209" s="487"/>
      <c r="L209" s="487"/>
      <c r="M209" s="487"/>
      <c r="N209" s="487"/>
      <c r="O209" s="487"/>
      <c r="P209" s="487"/>
      <c r="Q209" s="487"/>
      <c r="R209" s="487"/>
      <c r="S209" s="487"/>
      <c r="T209" s="487"/>
      <c r="U209" s="487"/>
      <c r="V209" s="487"/>
      <c r="W209" s="487"/>
      <c r="X209" s="487"/>
      <c r="Y209" s="487"/>
      <c r="Z209" s="487"/>
      <c r="AA209" s="487"/>
      <c r="AB209" s="487"/>
      <c r="AC209" s="487"/>
      <c r="AD209" s="487"/>
      <c r="AE209" s="487"/>
      <c r="AF209" s="487"/>
      <c r="AG209" s="487"/>
      <c r="AH209" s="487"/>
      <c r="AI209" s="487"/>
      <c r="AJ209" s="487"/>
      <c r="AK209" s="487"/>
      <c r="AL209" s="487"/>
      <c r="AM209" s="487"/>
      <c r="AN209" s="487"/>
      <c r="AO209" s="487"/>
      <c r="AP209" s="487"/>
      <c r="AQ209" s="487"/>
      <c r="AR209" s="487"/>
      <c r="AS209" s="487"/>
    </row>
    <row r="210" spans="1:45">
      <c r="A210" s="501"/>
      <c r="B210" s="888"/>
      <c r="C210" s="890"/>
      <c r="D210" s="187" t="s">
        <v>198</v>
      </c>
      <c r="E210" s="187" t="s">
        <v>198</v>
      </c>
      <c r="F210" s="187" t="s">
        <v>198</v>
      </c>
      <c r="G210" s="187" t="s">
        <v>198</v>
      </c>
      <c r="H210" s="187" t="s">
        <v>198</v>
      </c>
      <c r="I210" s="487"/>
      <c r="J210" s="487"/>
      <c r="K210" s="487"/>
      <c r="L210" s="487"/>
      <c r="M210" s="487"/>
      <c r="N210" s="487"/>
      <c r="O210" s="487"/>
      <c r="P210" s="487"/>
      <c r="Q210" s="487"/>
      <c r="R210" s="487"/>
      <c r="S210" s="487"/>
      <c r="T210" s="487"/>
      <c r="U210" s="487"/>
      <c r="V210" s="487"/>
      <c r="W210" s="487"/>
      <c r="X210" s="487"/>
      <c r="Y210" s="487"/>
      <c r="Z210" s="487"/>
      <c r="AA210" s="487"/>
      <c r="AB210" s="487"/>
      <c r="AC210" s="487"/>
      <c r="AD210" s="487"/>
      <c r="AE210" s="487"/>
      <c r="AF210" s="487"/>
      <c r="AG210" s="487"/>
      <c r="AH210" s="487"/>
      <c r="AI210" s="487"/>
      <c r="AJ210" s="487"/>
      <c r="AK210" s="487"/>
      <c r="AL210" s="487"/>
      <c r="AM210" s="487"/>
      <c r="AN210" s="487"/>
      <c r="AO210" s="487"/>
      <c r="AP210" s="487"/>
      <c r="AQ210" s="487"/>
      <c r="AR210" s="487"/>
      <c r="AS210" s="487"/>
    </row>
    <row r="211" spans="1:45">
      <c r="A211" s="501"/>
      <c r="B211" s="505" t="s">
        <v>540</v>
      </c>
      <c r="C211" s="506" t="s">
        <v>593</v>
      </c>
      <c r="D211" s="184">
        <v>10.25</v>
      </c>
      <c r="E211" s="184">
        <v>11.18</v>
      </c>
      <c r="F211" s="184">
        <v>9.77</v>
      </c>
      <c r="G211" s="184">
        <v>8.56</v>
      </c>
      <c r="H211" s="184">
        <v>8.83</v>
      </c>
      <c r="I211" s="487"/>
      <c r="J211" s="487"/>
      <c r="K211" s="487"/>
      <c r="L211" s="487"/>
      <c r="M211" s="487"/>
      <c r="N211" s="487"/>
      <c r="O211" s="487"/>
      <c r="P211" s="487"/>
      <c r="Q211" s="487"/>
      <c r="R211" s="487"/>
      <c r="S211" s="487"/>
      <c r="T211" s="487"/>
      <c r="U211" s="487"/>
      <c r="V211" s="487"/>
      <c r="W211" s="487"/>
      <c r="X211" s="487"/>
      <c r="Y211" s="487"/>
      <c r="Z211" s="487"/>
      <c r="AA211" s="487"/>
      <c r="AB211" s="487"/>
      <c r="AC211" s="487"/>
      <c r="AD211" s="487"/>
      <c r="AE211" s="487"/>
      <c r="AF211" s="487"/>
      <c r="AG211" s="487"/>
      <c r="AH211" s="487"/>
      <c r="AI211" s="487"/>
      <c r="AJ211" s="487"/>
      <c r="AK211" s="487"/>
      <c r="AL211" s="487"/>
      <c r="AM211" s="487"/>
      <c r="AN211" s="487"/>
      <c r="AO211" s="487"/>
      <c r="AP211" s="487"/>
      <c r="AQ211" s="487"/>
      <c r="AR211" s="487"/>
      <c r="AS211" s="487"/>
    </row>
    <row r="212" spans="1:45">
      <c r="A212" s="501"/>
      <c r="B212" s="505" t="s">
        <v>539</v>
      </c>
      <c r="C212" s="506" t="s">
        <v>594</v>
      </c>
      <c r="D212" s="184">
        <v>9.64</v>
      </c>
      <c r="E212" s="184">
        <v>9.36</v>
      </c>
      <c r="F212" s="184">
        <v>9.61</v>
      </c>
      <c r="G212" s="184">
        <v>9.5500000000000007</v>
      </c>
      <c r="H212" s="184">
        <v>9.2799999999999994</v>
      </c>
      <c r="I212" s="487"/>
      <c r="J212" s="487"/>
      <c r="K212" s="487"/>
      <c r="L212" s="487"/>
      <c r="M212" s="487"/>
      <c r="N212" s="487"/>
      <c r="O212" s="487"/>
      <c r="P212" s="487"/>
      <c r="Q212" s="487"/>
      <c r="R212" s="487"/>
      <c r="S212" s="487"/>
      <c r="T212" s="487"/>
      <c r="U212" s="487"/>
      <c r="V212" s="487"/>
      <c r="W212" s="487"/>
      <c r="X212" s="487"/>
      <c r="Y212" s="487"/>
      <c r="Z212" s="487"/>
      <c r="AA212" s="487"/>
      <c r="AB212" s="487"/>
      <c r="AC212" s="487"/>
      <c r="AD212" s="487"/>
      <c r="AE212" s="487"/>
      <c r="AF212" s="487"/>
      <c r="AG212" s="487"/>
      <c r="AH212" s="487"/>
      <c r="AI212" s="487"/>
      <c r="AJ212" s="487"/>
      <c r="AK212" s="487"/>
      <c r="AL212" s="487"/>
      <c r="AM212" s="487"/>
      <c r="AN212" s="487"/>
      <c r="AO212" s="487"/>
      <c r="AP212" s="487"/>
      <c r="AQ212" s="487"/>
      <c r="AR212" s="487"/>
      <c r="AS212" s="487"/>
    </row>
    <row r="213" spans="1:45">
      <c r="A213" s="501"/>
      <c r="B213" s="505" t="s">
        <v>529</v>
      </c>
      <c r="C213" s="506" t="s">
        <v>595</v>
      </c>
      <c r="D213" s="184">
        <v>9.5399999999999991</v>
      </c>
      <c r="E213" s="184">
        <v>9.36</v>
      </c>
      <c r="F213" s="184">
        <v>9.19</v>
      </c>
      <c r="G213" s="184">
        <v>9.0299999999999994</v>
      </c>
      <c r="H213" s="184">
        <v>9.34</v>
      </c>
      <c r="I213" s="487"/>
      <c r="J213" s="487"/>
      <c r="K213" s="487"/>
      <c r="L213" s="487"/>
      <c r="M213" s="487"/>
      <c r="N213" s="487"/>
      <c r="O213" s="487"/>
      <c r="P213" s="487"/>
      <c r="Q213" s="487"/>
      <c r="R213" s="487"/>
      <c r="S213" s="487"/>
      <c r="T213" s="487"/>
      <c r="U213" s="487"/>
      <c r="V213" s="487"/>
      <c r="W213" s="487"/>
      <c r="X213" s="487"/>
      <c r="Y213" s="487"/>
      <c r="Z213" s="487"/>
      <c r="AA213" s="487"/>
      <c r="AB213" s="487"/>
      <c r="AC213" s="487"/>
      <c r="AD213" s="487"/>
      <c r="AE213" s="487"/>
      <c r="AF213" s="487"/>
      <c r="AG213" s="487"/>
      <c r="AH213" s="487"/>
      <c r="AI213" s="487"/>
      <c r="AJ213" s="487"/>
      <c r="AK213" s="487"/>
      <c r="AL213" s="487"/>
      <c r="AM213" s="487"/>
      <c r="AN213" s="487"/>
      <c r="AO213" s="487"/>
      <c r="AP213" s="487"/>
      <c r="AQ213" s="487"/>
      <c r="AR213" s="487"/>
      <c r="AS213" s="487"/>
    </row>
    <row r="214" spans="1:45" ht="26.4">
      <c r="A214" s="501"/>
      <c r="B214" s="505" t="s">
        <v>583</v>
      </c>
      <c r="C214" s="506" t="s">
        <v>596</v>
      </c>
      <c r="D214" s="184">
        <v>11.13</v>
      </c>
      <c r="E214" s="184">
        <v>9.1999999999999993</v>
      </c>
      <c r="F214" s="184">
        <v>9.8000000000000007</v>
      </c>
      <c r="G214" s="184">
        <v>9.25</v>
      </c>
      <c r="H214" s="184">
        <v>9.9700000000000006</v>
      </c>
      <c r="I214" s="487"/>
      <c r="J214" s="487"/>
      <c r="K214" s="487"/>
      <c r="L214" s="487"/>
      <c r="M214" s="487"/>
      <c r="N214" s="487"/>
      <c r="O214" s="487"/>
      <c r="P214" s="487"/>
      <c r="Q214" s="487"/>
      <c r="R214" s="487"/>
      <c r="S214" s="487"/>
      <c r="T214" s="487"/>
      <c r="U214" s="487"/>
      <c r="V214" s="487"/>
      <c r="W214" s="487"/>
      <c r="X214" s="487"/>
      <c r="Y214" s="487"/>
      <c r="Z214" s="487"/>
      <c r="AA214" s="487"/>
      <c r="AB214" s="487"/>
      <c r="AC214" s="487"/>
      <c r="AD214" s="487"/>
      <c r="AE214" s="487"/>
      <c r="AF214" s="487"/>
      <c r="AG214" s="487"/>
      <c r="AH214" s="487"/>
      <c r="AI214" s="487"/>
      <c r="AJ214" s="487"/>
      <c r="AK214" s="487"/>
      <c r="AL214" s="487"/>
      <c r="AM214" s="487"/>
      <c r="AN214" s="487"/>
      <c r="AO214" s="487"/>
      <c r="AP214" s="487"/>
      <c r="AQ214" s="487"/>
      <c r="AR214" s="487"/>
      <c r="AS214" s="487"/>
    </row>
    <row r="215" spans="1:45">
      <c r="A215" s="501"/>
      <c r="B215" s="505" t="s">
        <v>541</v>
      </c>
      <c r="C215" s="506" t="s">
        <v>597</v>
      </c>
      <c r="D215" s="184">
        <v>10.51</v>
      </c>
      <c r="E215" s="184">
        <v>10.48</v>
      </c>
      <c r="F215" s="184">
        <v>10.210000000000001</v>
      </c>
      <c r="G215" s="184">
        <v>10.45</v>
      </c>
      <c r="H215" s="184">
        <v>10.15</v>
      </c>
      <c r="I215" s="487"/>
      <c r="J215" s="487"/>
      <c r="K215" s="487"/>
      <c r="L215" s="487"/>
      <c r="M215" s="487"/>
      <c r="N215" s="487"/>
      <c r="O215" s="487"/>
      <c r="P215" s="487"/>
      <c r="Q215" s="487"/>
      <c r="R215" s="487"/>
      <c r="S215" s="487"/>
      <c r="T215" s="487"/>
      <c r="U215" s="487"/>
      <c r="V215" s="487"/>
      <c r="W215" s="487"/>
      <c r="X215" s="487"/>
      <c r="Y215" s="487"/>
      <c r="Z215" s="487"/>
      <c r="AA215" s="487"/>
      <c r="AB215" s="487"/>
      <c r="AC215" s="487"/>
      <c r="AD215" s="487"/>
      <c r="AE215" s="487"/>
      <c r="AF215" s="487"/>
      <c r="AG215" s="487"/>
      <c r="AH215" s="487"/>
      <c r="AI215" s="487"/>
      <c r="AJ215" s="487"/>
      <c r="AK215" s="487"/>
      <c r="AL215" s="487"/>
      <c r="AM215" s="487"/>
      <c r="AN215" s="487"/>
      <c r="AO215" s="487"/>
      <c r="AP215" s="487"/>
      <c r="AQ215" s="487"/>
      <c r="AR215" s="487"/>
      <c r="AS215" s="487"/>
    </row>
    <row r="216" spans="1:45" ht="26.4">
      <c r="A216" s="501"/>
      <c r="B216" s="505" t="s">
        <v>95</v>
      </c>
      <c r="C216" s="506" t="s">
        <v>598</v>
      </c>
      <c r="D216" s="184">
        <v>11.04</v>
      </c>
      <c r="E216" s="184">
        <v>10.99</v>
      </c>
      <c r="F216" s="184">
        <v>10.48</v>
      </c>
      <c r="G216" s="184">
        <v>9.9600000000000009</v>
      </c>
      <c r="H216" s="184">
        <v>9.9700000000000006</v>
      </c>
      <c r="I216" s="487"/>
      <c r="J216" s="487"/>
      <c r="K216" s="487"/>
      <c r="L216" s="487"/>
      <c r="M216" s="487"/>
      <c r="N216" s="487"/>
      <c r="O216" s="487"/>
      <c r="P216" s="487"/>
      <c r="Q216" s="487"/>
      <c r="R216" s="487"/>
      <c r="S216" s="487"/>
      <c r="T216" s="487"/>
      <c r="U216" s="487"/>
      <c r="V216" s="487"/>
      <c r="W216" s="487"/>
      <c r="X216" s="487"/>
      <c r="Y216" s="487"/>
      <c r="Z216" s="487"/>
      <c r="AA216" s="487"/>
      <c r="AB216" s="487"/>
      <c r="AC216" s="487"/>
      <c r="AD216" s="487"/>
      <c r="AE216" s="487"/>
      <c r="AF216" s="487"/>
      <c r="AG216" s="487"/>
      <c r="AH216" s="487"/>
      <c r="AI216" s="487"/>
      <c r="AJ216" s="487"/>
      <c r="AK216" s="487"/>
      <c r="AL216" s="487"/>
      <c r="AM216" s="487"/>
      <c r="AN216" s="487"/>
      <c r="AO216" s="487"/>
      <c r="AP216" s="487"/>
      <c r="AQ216" s="487"/>
      <c r="AR216" s="487"/>
      <c r="AS216" s="487"/>
    </row>
    <row r="217" spans="1:45">
      <c r="A217" s="501"/>
      <c r="B217" s="505" t="s">
        <v>543</v>
      </c>
      <c r="C217" s="506" t="s">
        <v>599</v>
      </c>
      <c r="D217" s="184">
        <v>10.09</v>
      </c>
      <c r="E217" s="184">
        <v>10</v>
      </c>
      <c r="F217" s="184">
        <v>9.73</v>
      </c>
      <c r="G217" s="184">
        <v>10.18</v>
      </c>
      <c r="H217" s="184">
        <v>7.17</v>
      </c>
      <c r="I217" s="487"/>
      <c r="J217" s="487"/>
      <c r="K217" s="487"/>
      <c r="L217" s="487"/>
      <c r="M217" s="487"/>
      <c r="N217" s="487"/>
      <c r="O217" s="487"/>
      <c r="P217" s="487"/>
      <c r="Q217" s="487"/>
      <c r="R217" s="487"/>
      <c r="S217" s="487"/>
      <c r="T217" s="487"/>
      <c r="U217" s="487"/>
      <c r="V217" s="487"/>
      <c r="W217" s="487"/>
      <c r="X217" s="487"/>
      <c r="Y217" s="487"/>
      <c r="Z217" s="487"/>
      <c r="AA217" s="487"/>
      <c r="AB217" s="487"/>
      <c r="AC217" s="487"/>
      <c r="AD217" s="487"/>
      <c r="AE217" s="487"/>
      <c r="AF217" s="487"/>
      <c r="AG217" s="487"/>
      <c r="AH217" s="487"/>
      <c r="AI217" s="487"/>
      <c r="AJ217" s="487"/>
      <c r="AK217" s="487"/>
      <c r="AL217" s="487"/>
      <c r="AM217" s="487"/>
      <c r="AN217" s="487"/>
      <c r="AO217" s="487"/>
      <c r="AP217" s="487"/>
      <c r="AQ217" s="487"/>
      <c r="AR217" s="487"/>
      <c r="AS217" s="487"/>
    </row>
    <row r="218" spans="1:45">
      <c r="A218" s="501"/>
      <c r="B218" s="505" t="s">
        <v>544</v>
      </c>
      <c r="C218" s="506" t="s">
        <v>600</v>
      </c>
      <c r="D218" s="184">
        <v>9.42</v>
      </c>
      <c r="E218" s="184">
        <v>9.4700000000000006</v>
      </c>
      <c r="F218" s="184">
        <v>8.61</v>
      </c>
      <c r="G218" s="184">
        <v>9.1</v>
      </c>
      <c r="H218" s="184">
        <v>8.8699999999999992</v>
      </c>
      <c r="I218" s="487"/>
      <c r="J218" s="487"/>
      <c r="K218" s="487"/>
      <c r="L218" s="487"/>
      <c r="M218" s="487"/>
      <c r="N218" s="487"/>
      <c r="O218" s="487"/>
      <c r="P218" s="487"/>
      <c r="Q218" s="487"/>
      <c r="R218" s="487"/>
      <c r="S218" s="487"/>
      <c r="T218" s="487"/>
      <c r="U218" s="487"/>
      <c r="V218" s="487"/>
      <c r="W218" s="487"/>
      <c r="X218" s="487"/>
      <c r="Y218" s="487"/>
      <c r="Z218" s="487"/>
      <c r="AA218" s="487"/>
      <c r="AB218" s="487"/>
      <c r="AC218" s="487"/>
      <c r="AD218" s="487"/>
      <c r="AE218" s="487"/>
      <c r="AF218" s="487"/>
      <c r="AG218" s="487"/>
      <c r="AH218" s="487"/>
      <c r="AI218" s="487"/>
      <c r="AJ218" s="487"/>
      <c r="AK218" s="487"/>
      <c r="AL218" s="487"/>
      <c r="AM218" s="487"/>
      <c r="AN218" s="487"/>
      <c r="AO218" s="487"/>
      <c r="AP218" s="487"/>
      <c r="AQ218" s="487"/>
      <c r="AR218" s="487"/>
      <c r="AS218" s="487"/>
    </row>
    <row r="219" spans="1:45" ht="26.4">
      <c r="A219" s="501"/>
      <c r="B219" s="505" t="s">
        <v>545</v>
      </c>
      <c r="C219" s="506" t="s">
        <v>601</v>
      </c>
      <c r="D219" s="184">
        <v>10.78</v>
      </c>
      <c r="E219" s="184">
        <v>9.8800000000000008</v>
      </c>
      <c r="F219" s="184">
        <v>10.61</v>
      </c>
      <c r="G219" s="184">
        <v>10.35</v>
      </c>
      <c r="H219" s="184">
        <v>9.1999999999999993</v>
      </c>
      <c r="I219" s="487"/>
      <c r="J219" s="487"/>
      <c r="K219" s="487"/>
      <c r="L219" s="487"/>
      <c r="M219" s="487"/>
      <c r="N219" s="487"/>
      <c r="O219" s="487"/>
      <c r="P219" s="487"/>
      <c r="Q219" s="487"/>
      <c r="R219" s="487"/>
      <c r="S219" s="487"/>
      <c r="T219" s="487"/>
      <c r="U219" s="487"/>
      <c r="V219" s="487"/>
      <c r="W219" s="487"/>
      <c r="X219" s="487"/>
      <c r="Y219" s="487"/>
      <c r="Z219" s="487"/>
      <c r="AA219" s="487"/>
      <c r="AB219" s="487"/>
      <c r="AC219" s="487"/>
      <c r="AD219" s="487"/>
      <c r="AE219" s="487"/>
      <c r="AF219" s="487"/>
      <c r="AG219" s="487"/>
      <c r="AH219" s="487"/>
      <c r="AI219" s="487"/>
      <c r="AJ219" s="487"/>
      <c r="AK219" s="487"/>
      <c r="AL219" s="487"/>
      <c r="AM219" s="487"/>
      <c r="AN219" s="487"/>
      <c r="AO219" s="487"/>
      <c r="AP219" s="487"/>
      <c r="AQ219" s="487"/>
      <c r="AR219" s="487"/>
      <c r="AS219" s="487"/>
    </row>
    <row r="220" spans="1:45">
      <c r="A220" s="501"/>
      <c r="B220" s="505" t="s">
        <v>582</v>
      </c>
      <c r="C220" s="506" t="s">
        <v>602</v>
      </c>
      <c r="D220" s="184"/>
      <c r="E220" s="184"/>
      <c r="F220" s="184"/>
      <c r="G220" s="184"/>
      <c r="H220" s="184">
        <v>8</v>
      </c>
      <c r="I220" s="487"/>
      <c r="J220" s="487"/>
      <c r="K220" s="487"/>
      <c r="L220" s="487"/>
      <c r="M220" s="487"/>
      <c r="N220" s="487"/>
      <c r="O220" s="487"/>
      <c r="P220" s="487"/>
      <c r="Q220" s="487"/>
      <c r="R220" s="487"/>
      <c r="S220" s="487"/>
      <c r="T220" s="487"/>
      <c r="U220" s="487"/>
      <c r="V220" s="487"/>
      <c r="W220" s="487"/>
      <c r="X220" s="487"/>
      <c r="Y220" s="487"/>
      <c r="Z220" s="487"/>
      <c r="AA220" s="487"/>
      <c r="AB220" s="487"/>
      <c r="AC220" s="487"/>
      <c r="AD220" s="487"/>
      <c r="AE220" s="487"/>
      <c r="AF220" s="487"/>
      <c r="AG220" s="487"/>
      <c r="AH220" s="487"/>
      <c r="AI220" s="487"/>
      <c r="AJ220" s="487"/>
      <c r="AK220" s="487"/>
      <c r="AL220" s="487"/>
      <c r="AM220" s="487"/>
      <c r="AN220" s="487"/>
      <c r="AO220" s="487"/>
      <c r="AP220" s="487"/>
      <c r="AQ220" s="487"/>
      <c r="AR220" s="487"/>
      <c r="AS220" s="487"/>
    </row>
    <row r="221" spans="1:45" ht="26.4">
      <c r="A221" s="501"/>
      <c r="B221" s="505" t="s">
        <v>232</v>
      </c>
      <c r="C221" s="506" t="s">
        <v>603</v>
      </c>
      <c r="D221" s="184"/>
      <c r="E221" s="184"/>
      <c r="F221" s="184"/>
      <c r="G221" s="184">
        <v>9.67</v>
      </c>
      <c r="H221" s="184">
        <v>8.5</v>
      </c>
      <c r="I221" s="487"/>
      <c r="J221" s="487"/>
      <c r="K221" s="487"/>
      <c r="L221" s="487"/>
      <c r="M221" s="487"/>
      <c r="N221" s="487"/>
      <c r="O221" s="487"/>
      <c r="P221" s="487"/>
      <c r="Q221" s="487"/>
      <c r="R221" s="487"/>
      <c r="S221" s="487"/>
      <c r="T221" s="487"/>
      <c r="U221" s="487"/>
      <c r="V221" s="487"/>
      <c r="W221" s="487"/>
      <c r="X221" s="487"/>
      <c r="Y221" s="487"/>
      <c r="Z221" s="487"/>
      <c r="AA221" s="487"/>
      <c r="AB221" s="487"/>
      <c r="AC221" s="487"/>
      <c r="AD221" s="487"/>
      <c r="AE221" s="487"/>
      <c r="AF221" s="487"/>
      <c r="AG221" s="487"/>
      <c r="AH221" s="487"/>
      <c r="AI221" s="487"/>
      <c r="AJ221" s="487"/>
      <c r="AK221" s="487"/>
      <c r="AL221" s="487"/>
      <c r="AM221" s="487"/>
      <c r="AN221" s="487"/>
      <c r="AO221" s="487"/>
      <c r="AP221" s="487"/>
      <c r="AQ221" s="487"/>
      <c r="AR221" s="487"/>
      <c r="AS221" s="487"/>
    </row>
    <row r="222" spans="1:45">
      <c r="A222" s="501"/>
      <c r="B222" s="505" t="s">
        <v>586</v>
      </c>
      <c r="C222" s="506"/>
      <c r="D222" s="184">
        <v>10.1</v>
      </c>
      <c r="E222" s="184">
        <v>9.9</v>
      </c>
      <c r="F222" s="184">
        <v>9.66</v>
      </c>
      <c r="G222" s="184">
        <v>9.5399999999999991</v>
      </c>
      <c r="H222" s="184">
        <v>9.44</v>
      </c>
      <c r="I222" s="487"/>
      <c r="J222" s="487"/>
      <c r="K222" s="487"/>
      <c r="L222" s="487"/>
      <c r="M222" s="487"/>
      <c r="N222" s="487"/>
      <c r="O222" s="487"/>
      <c r="P222" s="487"/>
      <c r="Q222" s="487"/>
      <c r="R222" s="487"/>
      <c r="S222" s="487"/>
      <c r="T222" s="487"/>
      <c r="U222" s="487"/>
      <c r="V222" s="487"/>
      <c r="W222" s="487"/>
      <c r="X222" s="487"/>
      <c r="Y222" s="487"/>
      <c r="Z222" s="487"/>
      <c r="AA222" s="487"/>
      <c r="AB222" s="487"/>
      <c r="AC222" s="487"/>
      <c r="AD222" s="487"/>
      <c r="AE222" s="487"/>
      <c r="AF222" s="487"/>
      <c r="AG222" s="487"/>
      <c r="AH222" s="487"/>
      <c r="AI222" s="487"/>
      <c r="AJ222" s="487"/>
      <c r="AK222" s="487"/>
      <c r="AL222" s="487"/>
      <c r="AM222" s="487"/>
      <c r="AN222" s="487"/>
      <c r="AO222" s="487"/>
      <c r="AP222" s="487"/>
      <c r="AQ222" s="487"/>
      <c r="AR222" s="487"/>
      <c r="AS222" s="487"/>
    </row>
    <row r="223" spans="1:45">
      <c r="A223" s="501"/>
      <c r="B223" s="505" t="s">
        <v>233</v>
      </c>
      <c r="C223" s="506"/>
      <c r="D223" s="184">
        <v>10.1</v>
      </c>
      <c r="E223" s="184">
        <v>9.9</v>
      </c>
      <c r="F223" s="184">
        <v>9.66</v>
      </c>
      <c r="G223" s="184">
        <v>9.5399999999999991</v>
      </c>
      <c r="H223" s="184">
        <v>9.44</v>
      </c>
      <c r="I223" s="487"/>
      <c r="J223" s="487"/>
      <c r="K223" s="487"/>
      <c r="L223" s="487"/>
      <c r="M223" s="487"/>
      <c r="N223" s="487"/>
      <c r="O223" s="487"/>
      <c r="P223" s="487"/>
      <c r="Q223" s="487"/>
      <c r="R223" s="487"/>
      <c r="S223" s="487"/>
      <c r="T223" s="487"/>
      <c r="U223" s="487"/>
      <c r="V223" s="487"/>
      <c r="W223" s="487"/>
      <c r="X223" s="487"/>
      <c r="Y223" s="487"/>
      <c r="Z223" s="487"/>
      <c r="AA223" s="487"/>
      <c r="AB223" s="487"/>
      <c r="AC223" s="487"/>
      <c r="AD223" s="487"/>
      <c r="AE223" s="487"/>
      <c r="AF223" s="487"/>
      <c r="AG223" s="487"/>
      <c r="AH223" s="487"/>
      <c r="AI223" s="487"/>
      <c r="AJ223" s="487"/>
      <c r="AK223" s="487"/>
      <c r="AL223" s="487"/>
      <c r="AM223" s="487"/>
      <c r="AN223" s="487"/>
      <c r="AO223" s="487"/>
      <c r="AP223" s="487"/>
      <c r="AQ223" s="487"/>
      <c r="AR223" s="487"/>
      <c r="AS223" s="487"/>
    </row>
    <row r="224" spans="1:45">
      <c r="A224" s="501"/>
      <c r="B224" s="505" t="s">
        <v>534</v>
      </c>
      <c r="C224" s="506"/>
      <c r="D224" s="184">
        <v>10.1</v>
      </c>
      <c r="E224" s="184">
        <v>9.9</v>
      </c>
      <c r="F224" s="184">
        <v>9.66</v>
      </c>
      <c r="G224" s="184">
        <v>9.5399999999999991</v>
      </c>
      <c r="H224" s="184">
        <v>9.44</v>
      </c>
      <c r="I224" s="487"/>
      <c r="J224" s="487"/>
      <c r="K224" s="487"/>
      <c r="L224" s="487"/>
      <c r="M224" s="487"/>
      <c r="N224" s="487"/>
      <c r="O224" s="487"/>
      <c r="P224" s="487"/>
      <c r="Q224" s="487"/>
      <c r="R224" s="487"/>
      <c r="S224" s="487"/>
      <c r="T224" s="487"/>
      <c r="U224" s="487"/>
      <c r="V224" s="487"/>
      <c r="W224" s="487"/>
      <c r="X224" s="487"/>
      <c r="Y224" s="487"/>
      <c r="Z224" s="487"/>
      <c r="AA224" s="487"/>
      <c r="AB224" s="487"/>
      <c r="AC224" s="487"/>
      <c r="AD224" s="487"/>
      <c r="AE224" s="487"/>
      <c r="AF224" s="487"/>
      <c r="AG224" s="487"/>
      <c r="AH224" s="487"/>
      <c r="AI224" s="487"/>
      <c r="AJ224" s="487"/>
      <c r="AK224" s="487"/>
      <c r="AL224" s="487"/>
      <c r="AM224" s="487"/>
      <c r="AN224" s="487"/>
      <c r="AO224" s="487"/>
      <c r="AP224" s="487"/>
      <c r="AQ224" s="487"/>
      <c r="AR224" s="487"/>
      <c r="AS224" s="487"/>
    </row>
    <row r="225" spans="1:45">
      <c r="A225" s="501"/>
      <c r="B225" s="501"/>
      <c r="C225" s="507"/>
      <c r="D225" s="188"/>
      <c r="E225" s="188"/>
      <c r="F225" s="188"/>
      <c r="G225" s="188"/>
      <c r="H225" s="188"/>
      <c r="I225" s="487"/>
      <c r="J225" s="487"/>
      <c r="K225" s="487"/>
      <c r="L225" s="487"/>
      <c r="M225" s="487"/>
      <c r="N225" s="487"/>
      <c r="O225" s="487"/>
      <c r="P225" s="487"/>
      <c r="Q225" s="487"/>
      <c r="R225" s="487"/>
      <c r="S225" s="487"/>
      <c r="T225" s="487"/>
      <c r="U225" s="487"/>
      <c r="V225" s="487"/>
      <c r="W225" s="487"/>
      <c r="X225" s="487"/>
      <c r="Y225" s="487"/>
      <c r="Z225" s="487"/>
      <c r="AA225" s="487"/>
      <c r="AB225" s="487"/>
      <c r="AC225" s="487"/>
      <c r="AD225" s="487"/>
      <c r="AE225" s="487"/>
      <c r="AF225" s="487"/>
      <c r="AG225" s="487"/>
      <c r="AH225" s="487"/>
      <c r="AI225" s="487"/>
      <c r="AJ225" s="487"/>
      <c r="AK225" s="487"/>
      <c r="AL225" s="487"/>
      <c r="AM225" s="487"/>
      <c r="AN225" s="487"/>
      <c r="AO225" s="487"/>
      <c r="AP225" s="487"/>
      <c r="AQ225" s="487"/>
      <c r="AR225" s="487"/>
      <c r="AS225" s="487"/>
    </row>
    <row r="226" spans="1:45">
      <c r="A226" s="494"/>
      <c r="B226" s="495"/>
      <c r="C226" s="495"/>
      <c r="D226" s="496"/>
      <c r="E226" s="496"/>
      <c r="F226" s="496"/>
      <c r="G226" s="496"/>
      <c r="H226" s="496"/>
      <c r="I226" s="487"/>
      <c r="J226" s="487"/>
      <c r="K226" s="487"/>
      <c r="L226" s="487"/>
      <c r="M226" s="487"/>
      <c r="N226" s="487"/>
      <c r="O226" s="487"/>
      <c r="P226" s="487"/>
      <c r="Q226" s="487"/>
      <c r="R226" s="487"/>
      <c r="S226" s="487"/>
      <c r="T226" s="487"/>
      <c r="U226" s="487"/>
      <c r="V226" s="487"/>
      <c r="W226" s="487"/>
      <c r="X226" s="487"/>
      <c r="Y226" s="487"/>
      <c r="Z226" s="487"/>
      <c r="AA226" s="487"/>
      <c r="AB226" s="487"/>
      <c r="AC226" s="487"/>
      <c r="AD226" s="487"/>
      <c r="AE226" s="487"/>
      <c r="AF226" s="487"/>
      <c r="AG226" s="487"/>
      <c r="AH226" s="487"/>
      <c r="AI226" s="487"/>
      <c r="AJ226" s="487"/>
      <c r="AK226" s="487"/>
      <c r="AL226" s="487"/>
      <c r="AM226" s="487"/>
      <c r="AN226" s="487"/>
      <c r="AO226" s="487"/>
      <c r="AP226" s="487"/>
      <c r="AQ226" s="487"/>
      <c r="AR226" s="487"/>
      <c r="AS226" s="487"/>
    </row>
    <row r="227" spans="1:45">
      <c r="A227" s="497">
        <v>30</v>
      </c>
      <c r="B227" s="498" t="s">
        <v>240</v>
      </c>
      <c r="C227" s="499"/>
      <c r="D227" s="500"/>
      <c r="E227" s="500"/>
      <c r="F227" s="500"/>
      <c r="G227" s="500"/>
      <c r="H227" s="500"/>
      <c r="I227" s="487"/>
      <c r="J227" s="487"/>
      <c r="K227" s="487"/>
      <c r="L227" s="487"/>
      <c r="M227" s="487"/>
      <c r="N227" s="487"/>
      <c r="O227" s="487"/>
      <c r="P227" s="487"/>
      <c r="Q227" s="487"/>
      <c r="R227" s="487"/>
      <c r="S227" s="487"/>
      <c r="T227" s="487"/>
      <c r="U227" s="487"/>
      <c r="V227" s="487"/>
      <c r="W227" s="487"/>
      <c r="X227" s="487"/>
      <c r="Y227" s="487"/>
      <c r="Z227" s="487"/>
      <c r="AA227" s="487"/>
      <c r="AB227" s="487"/>
      <c r="AC227" s="487"/>
      <c r="AD227" s="487"/>
      <c r="AE227" s="487"/>
      <c r="AF227" s="487"/>
      <c r="AG227" s="487"/>
      <c r="AH227" s="487"/>
      <c r="AI227" s="487"/>
      <c r="AJ227" s="487"/>
      <c r="AK227" s="487"/>
      <c r="AL227" s="487"/>
      <c r="AM227" s="487"/>
      <c r="AN227" s="487"/>
      <c r="AO227" s="487"/>
      <c r="AP227" s="487"/>
      <c r="AQ227" s="487"/>
      <c r="AR227" s="487"/>
      <c r="AS227" s="487"/>
    </row>
    <row r="228" spans="1:45" ht="21">
      <c r="A228" s="501"/>
      <c r="B228" s="887"/>
      <c r="C228" s="889" t="s">
        <v>590</v>
      </c>
      <c r="D228" s="186" t="s">
        <v>693</v>
      </c>
      <c r="E228" s="186" t="s">
        <v>222</v>
      </c>
      <c r="F228" s="186" t="s">
        <v>411</v>
      </c>
      <c r="G228" s="186" t="s">
        <v>197</v>
      </c>
      <c r="H228" s="186" t="s">
        <v>484</v>
      </c>
      <c r="I228" s="487"/>
      <c r="J228" s="487"/>
      <c r="K228" s="487"/>
      <c r="L228" s="487"/>
      <c r="M228" s="487"/>
      <c r="N228" s="487"/>
      <c r="O228" s="487"/>
      <c r="P228" s="487"/>
      <c r="Q228" s="487"/>
      <c r="R228" s="487"/>
      <c r="S228" s="487"/>
      <c r="T228" s="487"/>
      <c r="U228" s="487"/>
      <c r="V228" s="487"/>
      <c r="W228" s="487"/>
      <c r="X228" s="487"/>
      <c r="Y228" s="487"/>
      <c r="Z228" s="487"/>
      <c r="AA228" s="487"/>
      <c r="AB228" s="487"/>
      <c r="AC228" s="487"/>
      <c r="AD228" s="487"/>
      <c r="AE228" s="487"/>
      <c r="AF228" s="487"/>
      <c r="AG228" s="487"/>
      <c r="AH228" s="487"/>
      <c r="AI228" s="487"/>
      <c r="AJ228" s="487"/>
      <c r="AK228" s="487"/>
      <c r="AL228" s="487"/>
      <c r="AM228" s="487"/>
      <c r="AN228" s="487"/>
      <c r="AO228" s="487"/>
      <c r="AP228" s="487"/>
      <c r="AQ228" s="487"/>
      <c r="AR228" s="487"/>
      <c r="AS228" s="487"/>
    </row>
    <row r="229" spans="1:45">
      <c r="A229" s="501"/>
      <c r="B229" s="888"/>
      <c r="C229" s="890"/>
      <c r="D229" s="187" t="s">
        <v>198</v>
      </c>
      <c r="E229" s="187" t="s">
        <v>198</v>
      </c>
      <c r="F229" s="187" t="s">
        <v>198</v>
      </c>
      <c r="G229" s="187" t="s">
        <v>198</v>
      </c>
      <c r="H229" s="187" t="s">
        <v>198</v>
      </c>
      <c r="I229" s="487"/>
      <c r="J229" s="487"/>
      <c r="K229" s="487"/>
      <c r="L229" s="487"/>
      <c r="M229" s="487"/>
      <c r="N229" s="487"/>
      <c r="O229" s="487"/>
      <c r="P229" s="487"/>
      <c r="Q229" s="487"/>
      <c r="R229" s="487"/>
      <c r="S229" s="487"/>
      <c r="T229" s="487"/>
      <c r="U229" s="487"/>
      <c r="V229" s="487"/>
      <c r="W229" s="487"/>
      <c r="X229" s="487"/>
      <c r="Y229" s="487"/>
      <c r="Z229" s="487"/>
      <c r="AA229" s="487"/>
      <c r="AB229" s="487"/>
      <c r="AC229" s="487"/>
      <c r="AD229" s="487"/>
      <c r="AE229" s="487"/>
      <c r="AF229" s="487"/>
      <c r="AG229" s="487"/>
      <c r="AH229" s="487"/>
      <c r="AI229" s="487"/>
      <c r="AJ229" s="487"/>
      <c r="AK229" s="487"/>
      <c r="AL229" s="487"/>
      <c r="AM229" s="487"/>
      <c r="AN229" s="487"/>
      <c r="AO229" s="487"/>
      <c r="AP229" s="487"/>
      <c r="AQ229" s="487"/>
      <c r="AR229" s="487"/>
      <c r="AS229" s="487"/>
    </row>
    <row r="230" spans="1:45">
      <c r="A230" s="501"/>
      <c r="B230" s="505" t="s">
        <v>540</v>
      </c>
      <c r="C230" s="506" t="s">
        <v>593</v>
      </c>
      <c r="D230" s="184">
        <v>53</v>
      </c>
      <c r="E230" s="184">
        <v>24</v>
      </c>
      <c r="F230" s="184">
        <v>27.08</v>
      </c>
      <c r="G230" s="184">
        <v>44</v>
      </c>
      <c r="H230" s="184">
        <v>38.17</v>
      </c>
      <c r="I230" s="487"/>
      <c r="J230" s="487"/>
      <c r="K230" s="487"/>
      <c r="L230" s="487"/>
      <c r="M230" s="487"/>
      <c r="N230" s="487"/>
      <c r="O230" s="487"/>
      <c r="P230" s="487"/>
      <c r="Q230" s="487"/>
      <c r="R230" s="487"/>
      <c r="S230" s="487"/>
      <c r="T230" s="487"/>
      <c r="U230" s="487"/>
      <c r="V230" s="487"/>
      <c r="W230" s="487"/>
      <c r="X230" s="487"/>
      <c r="Y230" s="487"/>
      <c r="Z230" s="487"/>
      <c r="AA230" s="487"/>
      <c r="AB230" s="487"/>
      <c r="AC230" s="487"/>
      <c r="AD230" s="487"/>
      <c r="AE230" s="487"/>
      <c r="AF230" s="487"/>
      <c r="AG230" s="487"/>
      <c r="AH230" s="487"/>
      <c r="AI230" s="487"/>
      <c r="AJ230" s="487"/>
      <c r="AK230" s="487"/>
      <c r="AL230" s="487"/>
      <c r="AM230" s="487"/>
      <c r="AN230" s="487"/>
      <c r="AO230" s="487"/>
      <c r="AP230" s="487"/>
      <c r="AQ230" s="487"/>
      <c r="AR230" s="487"/>
      <c r="AS230" s="487"/>
    </row>
    <row r="231" spans="1:45">
      <c r="A231" s="501"/>
      <c r="B231" s="505" t="s">
        <v>539</v>
      </c>
      <c r="C231" s="506" t="s">
        <v>594</v>
      </c>
      <c r="D231" s="184">
        <v>38.67</v>
      </c>
      <c r="E231" s="184">
        <v>35.32</v>
      </c>
      <c r="F231" s="184">
        <v>35.479999999999997</v>
      </c>
      <c r="G231" s="184">
        <v>35.69</v>
      </c>
      <c r="H231" s="184">
        <v>34.39</v>
      </c>
      <c r="I231" s="487"/>
      <c r="J231" s="487"/>
      <c r="K231" s="487"/>
      <c r="L231" s="487"/>
      <c r="M231" s="487"/>
      <c r="N231" s="487"/>
      <c r="O231" s="487"/>
      <c r="P231" s="487"/>
      <c r="Q231" s="487"/>
      <c r="R231" s="487"/>
      <c r="S231" s="487"/>
      <c r="T231" s="487"/>
      <c r="U231" s="487"/>
      <c r="V231" s="487"/>
      <c r="W231" s="487"/>
      <c r="X231" s="487"/>
      <c r="Y231" s="487"/>
      <c r="Z231" s="487"/>
      <c r="AA231" s="487"/>
      <c r="AB231" s="487"/>
      <c r="AC231" s="487"/>
      <c r="AD231" s="487"/>
      <c r="AE231" s="487"/>
      <c r="AF231" s="487"/>
      <c r="AG231" s="487"/>
      <c r="AH231" s="487"/>
      <c r="AI231" s="487"/>
      <c r="AJ231" s="487"/>
      <c r="AK231" s="487"/>
      <c r="AL231" s="487"/>
      <c r="AM231" s="487"/>
      <c r="AN231" s="487"/>
      <c r="AO231" s="487"/>
      <c r="AP231" s="487"/>
      <c r="AQ231" s="487"/>
      <c r="AR231" s="487"/>
      <c r="AS231" s="487"/>
    </row>
    <row r="232" spans="1:45">
      <c r="A232" s="501"/>
      <c r="B232" s="505" t="s">
        <v>529</v>
      </c>
      <c r="C232" s="506" t="s">
        <v>595</v>
      </c>
      <c r="D232" s="184">
        <v>35.520000000000003</v>
      </c>
      <c r="E232" s="184">
        <v>36.799999999999997</v>
      </c>
      <c r="F232" s="184">
        <v>36.79</v>
      </c>
      <c r="G232" s="184">
        <v>29.8</v>
      </c>
      <c r="H232" s="184">
        <v>31.79</v>
      </c>
      <c r="I232" s="487"/>
      <c r="J232" s="487"/>
      <c r="K232" s="487"/>
      <c r="L232" s="487"/>
      <c r="M232" s="487"/>
      <c r="N232" s="487"/>
      <c r="O232" s="487"/>
      <c r="P232" s="487"/>
      <c r="Q232" s="487"/>
      <c r="R232" s="487"/>
      <c r="S232" s="487"/>
      <c r="T232" s="487"/>
      <c r="U232" s="487"/>
      <c r="V232" s="487"/>
      <c r="W232" s="487"/>
      <c r="X232" s="487"/>
      <c r="Y232" s="487"/>
      <c r="Z232" s="487"/>
      <c r="AA232" s="487"/>
      <c r="AB232" s="487"/>
      <c r="AC232" s="487"/>
      <c r="AD232" s="487"/>
      <c r="AE232" s="487"/>
      <c r="AF232" s="487"/>
      <c r="AG232" s="487"/>
      <c r="AH232" s="487"/>
      <c r="AI232" s="487"/>
      <c r="AJ232" s="487"/>
      <c r="AK232" s="487"/>
      <c r="AL232" s="487"/>
      <c r="AM232" s="487"/>
      <c r="AN232" s="487"/>
      <c r="AO232" s="487"/>
      <c r="AP232" s="487"/>
      <c r="AQ232" s="487"/>
      <c r="AR232" s="487"/>
      <c r="AS232" s="487"/>
    </row>
    <row r="233" spans="1:45" ht="26.4">
      <c r="A233" s="501"/>
      <c r="B233" s="505" t="s">
        <v>583</v>
      </c>
      <c r="C233" s="506" t="s">
        <v>596</v>
      </c>
      <c r="D233" s="184">
        <v>36.380000000000003</v>
      </c>
      <c r="E233" s="184">
        <v>23.93</v>
      </c>
      <c r="F233" s="184">
        <v>29.8</v>
      </c>
      <c r="G233" s="184">
        <v>41.73</v>
      </c>
      <c r="H233" s="184">
        <v>29.5</v>
      </c>
      <c r="I233" s="487"/>
      <c r="J233" s="487"/>
      <c r="K233" s="487"/>
      <c r="L233" s="487"/>
      <c r="M233" s="487"/>
      <c r="N233" s="487"/>
      <c r="O233" s="487"/>
      <c r="P233" s="487"/>
      <c r="Q233" s="487"/>
      <c r="R233" s="487"/>
      <c r="S233" s="487"/>
      <c r="T233" s="487"/>
      <c r="U233" s="487"/>
      <c r="V233" s="487"/>
      <c r="W233" s="487"/>
      <c r="X233" s="487"/>
      <c r="Y233" s="487"/>
      <c r="Z233" s="487"/>
      <c r="AA233" s="487"/>
      <c r="AB233" s="487"/>
      <c r="AC233" s="487"/>
      <c r="AD233" s="487"/>
      <c r="AE233" s="487"/>
      <c r="AF233" s="487"/>
      <c r="AG233" s="487"/>
      <c r="AH233" s="487"/>
      <c r="AI233" s="487"/>
      <c r="AJ233" s="487"/>
      <c r="AK233" s="487"/>
      <c r="AL233" s="487"/>
      <c r="AM233" s="487"/>
      <c r="AN233" s="487"/>
      <c r="AO233" s="487"/>
      <c r="AP233" s="487"/>
      <c r="AQ233" s="487"/>
      <c r="AR233" s="487"/>
      <c r="AS233" s="487"/>
    </row>
    <row r="234" spans="1:45">
      <c r="A234" s="501"/>
      <c r="B234" s="505" t="s">
        <v>541</v>
      </c>
      <c r="C234" s="506" t="s">
        <v>597</v>
      </c>
      <c r="D234" s="184">
        <v>31.91</v>
      </c>
      <c r="E234" s="184">
        <v>29.6</v>
      </c>
      <c r="F234" s="184">
        <v>35.08</v>
      </c>
      <c r="G234" s="184">
        <v>29.02</v>
      </c>
      <c r="H234" s="184">
        <v>29.65</v>
      </c>
      <c r="I234" s="487"/>
      <c r="J234" s="487"/>
      <c r="K234" s="487"/>
      <c r="L234" s="487"/>
      <c r="M234" s="487"/>
      <c r="N234" s="487"/>
      <c r="O234" s="487"/>
      <c r="P234" s="487"/>
      <c r="Q234" s="487"/>
      <c r="R234" s="487"/>
      <c r="S234" s="487"/>
      <c r="T234" s="487"/>
      <c r="U234" s="487"/>
      <c r="V234" s="487"/>
      <c r="W234" s="487"/>
      <c r="X234" s="487"/>
      <c r="Y234" s="487"/>
      <c r="Z234" s="487"/>
      <c r="AA234" s="487"/>
      <c r="AB234" s="487"/>
      <c r="AC234" s="487"/>
      <c r="AD234" s="487"/>
      <c r="AE234" s="487"/>
      <c r="AF234" s="487"/>
      <c r="AG234" s="487"/>
      <c r="AH234" s="487"/>
      <c r="AI234" s="487"/>
      <c r="AJ234" s="487"/>
      <c r="AK234" s="487"/>
      <c r="AL234" s="487"/>
      <c r="AM234" s="487"/>
      <c r="AN234" s="487"/>
      <c r="AO234" s="487"/>
      <c r="AP234" s="487"/>
      <c r="AQ234" s="487"/>
      <c r="AR234" s="487"/>
      <c r="AS234" s="487"/>
    </row>
    <row r="235" spans="1:45" ht="26.4">
      <c r="A235" s="501"/>
      <c r="B235" s="505" t="s">
        <v>95</v>
      </c>
      <c r="C235" s="506" t="s">
        <v>598</v>
      </c>
      <c r="D235" s="184">
        <v>30.14</v>
      </c>
      <c r="E235" s="184">
        <v>33.130000000000003</v>
      </c>
      <c r="F235" s="184">
        <v>32.14</v>
      </c>
      <c r="G235" s="184">
        <v>28.72</v>
      </c>
      <c r="H235" s="184">
        <v>31.65</v>
      </c>
      <c r="I235" s="487"/>
      <c r="J235" s="487"/>
      <c r="K235" s="487"/>
      <c r="L235" s="487"/>
      <c r="M235" s="487"/>
      <c r="N235" s="487"/>
      <c r="O235" s="487"/>
      <c r="P235" s="487"/>
      <c r="Q235" s="487"/>
      <c r="R235" s="487"/>
      <c r="S235" s="487"/>
      <c r="T235" s="487"/>
      <c r="U235" s="487"/>
      <c r="V235" s="487"/>
      <c r="W235" s="487"/>
      <c r="X235" s="487"/>
      <c r="Y235" s="487"/>
      <c r="Z235" s="487"/>
      <c r="AA235" s="487"/>
      <c r="AB235" s="487"/>
      <c r="AC235" s="487"/>
      <c r="AD235" s="487"/>
      <c r="AE235" s="487"/>
      <c r="AF235" s="487"/>
      <c r="AG235" s="487"/>
      <c r="AH235" s="487"/>
      <c r="AI235" s="487"/>
      <c r="AJ235" s="487"/>
      <c r="AK235" s="487"/>
      <c r="AL235" s="487"/>
      <c r="AM235" s="487"/>
      <c r="AN235" s="487"/>
      <c r="AO235" s="487"/>
      <c r="AP235" s="487"/>
      <c r="AQ235" s="487"/>
      <c r="AR235" s="487"/>
      <c r="AS235" s="487"/>
    </row>
    <row r="236" spans="1:45">
      <c r="A236" s="501"/>
      <c r="B236" s="505" t="s">
        <v>543</v>
      </c>
      <c r="C236" s="506" t="s">
        <v>599</v>
      </c>
      <c r="D236" s="184">
        <v>47.8</v>
      </c>
      <c r="E236" s="184">
        <v>37.75</v>
      </c>
      <c r="F236" s="184">
        <v>52.36</v>
      </c>
      <c r="G236" s="184">
        <v>57.82</v>
      </c>
      <c r="H236" s="184">
        <v>36.11</v>
      </c>
      <c r="I236" s="487"/>
      <c r="J236" s="487"/>
      <c r="K236" s="487"/>
      <c r="L236" s="487"/>
      <c r="M236" s="487"/>
      <c r="N236" s="487"/>
      <c r="O236" s="487"/>
      <c r="P236" s="487"/>
      <c r="Q236" s="487"/>
      <c r="R236" s="487"/>
      <c r="S236" s="487"/>
      <c r="T236" s="487"/>
      <c r="U236" s="487"/>
      <c r="V236" s="487"/>
      <c r="W236" s="487"/>
      <c r="X236" s="487"/>
      <c r="Y236" s="487"/>
      <c r="Z236" s="487"/>
      <c r="AA236" s="487"/>
      <c r="AB236" s="487"/>
      <c r="AC236" s="487"/>
      <c r="AD236" s="487"/>
      <c r="AE236" s="487"/>
      <c r="AF236" s="487"/>
      <c r="AG236" s="487"/>
      <c r="AH236" s="487"/>
      <c r="AI236" s="487"/>
      <c r="AJ236" s="487"/>
      <c r="AK236" s="487"/>
      <c r="AL236" s="487"/>
      <c r="AM236" s="487"/>
      <c r="AN236" s="487"/>
      <c r="AO236" s="487"/>
      <c r="AP236" s="487"/>
      <c r="AQ236" s="487"/>
      <c r="AR236" s="487"/>
      <c r="AS236" s="487"/>
    </row>
    <row r="237" spans="1:45">
      <c r="A237" s="501"/>
      <c r="B237" s="505" t="s">
        <v>544</v>
      </c>
      <c r="C237" s="506" t="s">
        <v>600</v>
      </c>
      <c r="D237" s="184">
        <v>48.44</v>
      </c>
      <c r="E237" s="184">
        <v>44.84</v>
      </c>
      <c r="F237" s="184">
        <v>50.11</v>
      </c>
      <c r="G237" s="184">
        <v>48.19</v>
      </c>
      <c r="H237" s="184">
        <v>39.89</v>
      </c>
      <c r="I237" s="487"/>
      <c r="J237" s="487"/>
      <c r="K237" s="487"/>
      <c r="L237" s="487"/>
      <c r="M237" s="487"/>
      <c r="N237" s="487"/>
      <c r="O237" s="487"/>
      <c r="P237" s="487"/>
      <c r="Q237" s="487"/>
      <c r="R237" s="487"/>
      <c r="S237" s="487"/>
      <c r="T237" s="487"/>
      <c r="U237" s="487"/>
      <c r="V237" s="487"/>
      <c r="W237" s="487"/>
      <c r="X237" s="487"/>
      <c r="Y237" s="487"/>
      <c r="Z237" s="487"/>
      <c r="AA237" s="487"/>
      <c r="AB237" s="487"/>
      <c r="AC237" s="487"/>
      <c r="AD237" s="487"/>
      <c r="AE237" s="487"/>
      <c r="AF237" s="487"/>
      <c r="AG237" s="487"/>
      <c r="AH237" s="487"/>
      <c r="AI237" s="487"/>
      <c r="AJ237" s="487"/>
      <c r="AK237" s="487"/>
      <c r="AL237" s="487"/>
      <c r="AM237" s="487"/>
      <c r="AN237" s="487"/>
      <c r="AO237" s="487"/>
      <c r="AP237" s="487"/>
      <c r="AQ237" s="487"/>
      <c r="AR237" s="487"/>
      <c r="AS237" s="487"/>
    </row>
    <row r="238" spans="1:45" ht="26.4">
      <c r="A238" s="501"/>
      <c r="B238" s="505" t="s">
        <v>545</v>
      </c>
      <c r="C238" s="506" t="s">
        <v>601</v>
      </c>
      <c r="D238" s="184">
        <v>46.2</v>
      </c>
      <c r="E238" s="184">
        <v>44.68</v>
      </c>
      <c r="F238" s="184">
        <v>51.76</v>
      </c>
      <c r="G238" s="184">
        <v>45.95</v>
      </c>
      <c r="H238" s="184">
        <v>39.19</v>
      </c>
      <c r="I238" s="487"/>
      <c r="J238" s="487"/>
      <c r="K238" s="487"/>
      <c r="L238" s="487"/>
      <c r="M238" s="487"/>
      <c r="N238" s="487"/>
      <c r="O238" s="487"/>
      <c r="P238" s="487"/>
      <c r="Q238" s="487"/>
      <c r="R238" s="487"/>
      <c r="S238" s="487"/>
      <c r="T238" s="487"/>
      <c r="U238" s="487"/>
      <c r="V238" s="487"/>
      <c r="W238" s="487"/>
      <c r="X238" s="487"/>
      <c r="Y238" s="487"/>
      <c r="Z238" s="487"/>
      <c r="AA238" s="487"/>
      <c r="AB238" s="487"/>
      <c r="AC238" s="487"/>
      <c r="AD238" s="487"/>
      <c r="AE238" s="487"/>
      <c r="AF238" s="487"/>
      <c r="AG238" s="487"/>
      <c r="AH238" s="487"/>
      <c r="AI238" s="487"/>
      <c r="AJ238" s="487"/>
      <c r="AK238" s="487"/>
      <c r="AL238" s="487"/>
      <c r="AM238" s="487"/>
      <c r="AN238" s="487"/>
      <c r="AO238" s="487"/>
      <c r="AP238" s="487"/>
      <c r="AQ238" s="487"/>
      <c r="AR238" s="487"/>
      <c r="AS238" s="487"/>
    </row>
    <row r="239" spans="1:45">
      <c r="A239" s="501"/>
      <c r="B239" s="505" t="s">
        <v>582</v>
      </c>
      <c r="C239" s="506" t="s">
        <v>602</v>
      </c>
      <c r="D239" s="184"/>
      <c r="E239" s="184"/>
      <c r="F239" s="184"/>
      <c r="G239" s="184"/>
      <c r="H239" s="184">
        <v>36</v>
      </c>
      <c r="I239" s="487"/>
      <c r="J239" s="487"/>
      <c r="K239" s="487"/>
      <c r="L239" s="487"/>
      <c r="M239" s="487"/>
      <c r="N239" s="487"/>
      <c r="O239" s="487"/>
      <c r="P239" s="487"/>
      <c r="Q239" s="487"/>
      <c r="R239" s="487"/>
      <c r="S239" s="487"/>
      <c r="T239" s="487"/>
      <c r="U239" s="487"/>
      <c r="V239" s="487"/>
      <c r="W239" s="487"/>
      <c r="X239" s="487"/>
      <c r="Y239" s="487"/>
      <c r="Z239" s="487"/>
      <c r="AA239" s="487"/>
      <c r="AB239" s="487"/>
      <c r="AC239" s="487"/>
      <c r="AD239" s="487"/>
      <c r="AE239" s="487"/>
      <c r="AF239" s="487"/>
      <c r="AG239" s="487"/>
      <c r="AH239" s="487"/>
      <c r="AI239" s="487"/>
      <c r="AJ239" s="487"/>
      <c r="AK239" s="487"/>
      <c r="AL239" s="487"/>
      <c r="AM239" s="487"/>
      <c r="AN239" s="487"/>
      <c r="AO239" s="487"/>
      <c r="AP239" s="487"/>
      <c r="AQ239" s="487"/>
      <c r="AR239" s="487"/>
      <c r="AS239" s="487"/>
    </row>
    <row r="240" spans="1:45" ht="26.4">
      <c r="A240" s="501"/>
      <c r="B240" s="505" t="s">
        <v>232</v>
      </c>
      <c r="C240" s="506" t="s">
        <v>603</v>
      </c>
      <c r="D240" s="184"/>
      <c r="E240" s="184"/>
      <c r="F240" s="184"/>
      <c r="G240" s="184">
        <v>108</v>
      </c>
      <c r="H240" s="184">
        <v>150</v>
      </c>
      <c r="I240" s="487"/>
      <c r="J240" s="487"/>
      <c r="K240" s="487"/>
      <c r="L240" s="487"/>
      <c r="M240" s="487"/>
      <c r="N240" s="487"/>
      <c r="O240" s="487"/>
      <c r="P240" s="487"/>
      <c r="Q240" s="487"/>
      <c r="R240" s="487"/>
      <c r="S240" s="487"/>
      <c r="T240" s="487"/>
      <c r="U240" s="487"/>
      <c r="V240" s="487"/>
      <c r="W240" s="487"/>
      <c r="X240" s="487"/>
      <c r="Y240" s="487"/>
      <c r="Z240" s="487"/>
      <c r="AA240" s="487"/>
      <c r="AB240" s="487"/>
      <c r="AC240" s="487"/>
      <c r="AD240" s="487"/>
      <c r="AE240" s="487"/>
      <c r="AF240" s="487"/>
      <c r="AG240" s="487"/>
      <c r="AH240" s="487"/>
      <c r="AI240" s="487"/>
      <c r="AJ240" s="487"/>
      <c r="AK240" s="487"/>
      <c r="AL240" s="487"/>
      <c r="AM240" s="487"/>
      <c r="AN240" s="487"/>
      <c r="AO240" s="487"/>
      <c r="AP240" s="487"/>
      <c r="AQ240" s="487"/>
      <c r="AR240" s="487"/>
      <c r="AS240" s="487"/>
    </row>
    <row r="241" spans="1:45">
      <c r="A241" s="501"/>
      <c r="B241" s="505" t="s">
        <v>586</v>
      </c>
      <c r="C241" s="506"/>
      <c r="D241" s="184">
        <v>37.5</v>
      </c>
      <c r="E241" s="184">
        <v>35.71</v>
      </c>
      <c r="F241" s="184">
        <v>37.35</v>
      </c>
      <c r="G241" s="184">
        <v>35.119999999999997</v>
      </c>
      <c r="H241" s="184">
        <v>33.909999999999997</v>
      </c>
      <c r="I241" s="487"/>
      <c r="J241" s="487"/>
      <c r="K241" s="487"/>
      <c r="L241" s="487"/>
      <c r="M241" s="487"/>
      <c r="N241" s="487"/>
      <c r="O241" s="487"/>
      <c r="P241" s="487"/>
      <c r="Q241" s="487"/>
      <c r="R241" s="487"/>
      <c r="S241" s="487"/>
      <c r="T241" s="487"/>
      <c r="U241" s="487"/>
      <c r="V241" s="487"/>
      <c r="W241" s="487"/>
      <c r="X241" s="487"/>
      <c r="Y241" s="487"/>
      <c r="Z241" s="487"/>
      <c r="AA241" s="487"/>
      <c r="AB241" s="487"/>
      <c r="AC241" s="487"/>
      <c r="AD241" s="487"/>
      <c r="AE241" s="487"/>
      <c r="AF241" s="487"/>
      <c r="AG241" s="487"/>
      <c r="AH241" s="487"/>
      <c r="AI241" s="487"/>
      <c r="AJ241" s="487"/>
      <c r="AK241" s="487"/>
      <c r="AL241" s="487"/>
      <c r="AM241" s="487"/>
      <c r="AN241" s="487"/>
      <c r="AO241" s="487"/>
      <c r="AP241" s="487"/>
      <c r="AQ241" s="487"/>
      <c r="AR241" s="487"/>
      <c r="AS241" s="487"/>
    </row>
    <row r="242" spans="1:45">
      <c r="A242" s="501"/>
      <c r="B242" s="505" t="s">
        <v>233</v>
      </c>
      <c r="C242" s="506"/>
      <c r="D242" s="184">
        <v>37.409999999999997</v>
      </c>
      <c r="E242" s="184">
        <v>35.71</v>
      </c>
      <c r="F242" s="184">
        <v>37.35</v>
      </c>
      <c r="G242" s="184">
        <v>35.119999999999997</v>
      </c>
      <c r="H242" s="184">
        <v>33.909999999999997</v>
      </c>
      <c r="I242" s="487"/>
      <c r="J242" s="487"/>
      <c r="K242" s="487"/>
      <c r="L242" s="487"/>
      <c r="M242" s="487"/>
      <c r="N242" s="487"/>
      <c r="O242" s="487"/>
      <c r="P242" s="487"/>
      <c r="Q242" s="487"/>
      <c r="R242" s="487"/>
      <c r="S242" s="487"/>
      <c r="T242" s="487"/>
      <c r="U242" s="487"/>
      <c r="V242" s="487"/>
      <c r="W242" s="487"/>
      <c r="X242" s="487"/>
      <c r="Y242" s="487"/>
      <c r="Z242" s="487"/>
      <c r="AA242" s="487"/>
      <c r="AB242" s="487"/>
      <c r="AC242" s="487"/>
      <c r="AD242" s="487"/>
      <c r="AE242" s="487"/>
      <c r="AF242" s="487"/>
      <c r="AG242" s="487"/>
      <c r="AH242" s="487"/>
      <c r="AI242" s="487"/>
      <c r="AJ242" s="487"/>
      <c r="AK242" s="487"/>
      <c r="AL242" s="487"/>
      <c r="AM242" s="487"/>
      <c r="AN242" s="487"/>
      <c r="AO242" s="487"/>
      <c r="AP242" s="487"/>
      <c r="AQ242" s="487"/>
      <c r="AR242" s="487"/>
      <c r="AS242" s="487"/>
    </row>
    <row r="243" spans="1:45">
      <c r="A243" s="501"/>
      <c r="B243" s="505" t="s">
        <v>534</v>
      </c>
      <c r="C243" s="506"/>
      <c r="D243" s="184">
        <v>37.409999999999997</v>
      </c>
      <c r="E243" s="184">
        <v>35.71</v>
      </c>
      <c r="F243" s="184">
        <v>37.35</v>
      </c>
      <c r="G243" s="184">
        <v>35.119999999999997</v>
      </c>
      <c r="H243" s="184">
        <v>33.909999999999997</v>
      </c>
      <c r="I243" s="487"/>
      <c r="J243" s="487"/>
      <c r="K243" s="487"/>
      <c r="L243" s="487"/>
      <c r="M243" s="487"/>
      <c r="N243" s="487"/>
      <c r="O243" s="487"/>
      <c r="P243" s="487"/>
      <c r="Q243" s="487"/>
      <c r="R243" s="487"/>
      <c r="S243" s="487"/>
      <c r="T243" s="487"/>
      <c r="U243" s="487"/>
      <c r="V243" s="487"/>
      <c r="W243" s="487"/>
      <c r="X243" s="487"/>
      <c r="Y243" s="487"/>
      <c r="Z243" s="487"/>
      <c r="AA243" s="487"/>
      <c r="AB243" s="487"/>
      <c r="AC243" s="487"/>
      <c r="AD243" s="487"/>
      <c r="AE243" s="487"/>
      <c r="AF243" s="487"/>
      <c r="AG243" s="487"/>
      <c r="AH243" s="487"/>
      <c r="AI243" s="487"/>
      <c r="AJ243" s="487"/>
      <c r="AK243" s="487"/>
      <c r="AL243" s="487"/>
      <c r="AM243" s="487"/>
      <c r="AN243" s="487"/>
      <c r="AO243" s="487"/>
      <c r="AP243" s="487"/>
      <c r="AQ243" s="487"/>
      <c r="AR243" s="487"/>
      <c r="AS243" s="487"/>
    </row>
    <row r="244" spans="1:45">
      <c r="A244" s="501"/>
      <c r="B244" s="501"/>
      <c r="C244" s="507"/>
      <c r="D244" s="188"/>
      <c r="E244" s="188"/>
      <c r="F244" s="188"/>
      <c r="G244" s="188"/>
      <c r="H244" s="188"/>
      <c r="I244" s="487"/>
      <c r="J244" s="487"/>
      <c r="K244" s="487"/>
      <c r="L244" s="487"/>
      <c r="M244" s="487"/>
      <c r="N244" s="487"/>
      <c r="O244" s="487"/>
      <c r="P244" s="487"/>
      <c r="Q244" s="487"/>
      <c r="R244" s="487"/>
      <c r="S244" s="487"/>
      <c r="T244" s="487"/>
      <c r="U244" s="487"/>
      <c r="V244" s="487"/>
      <c r="W244" s="487"/>
      <c r="X244" s="487"/>
      <c r="Y244" s="487"/>
      <c r="Z244" s="487"/>
      <c r="AA244" s="487"/>
      <c r="AB244" s="487"/>
      <c r="AC244" s="487"/>
      <c r="AD244" s="487"/>
      <c r="AE244" s="487"/>
      <c r="AF244" s="487"/>
      <c r="AG244" s="487"/>
      <c r="AH244" s="487"/>
      <c r="AI244" s="487"/>
      <c r="AJ244" s="487"/>
      <c r="AK244" s="487"/>
      <c r="AL244" s="487"/>
      <c r="AM244" s="487"/>
      <c r="AN244" s="487"/>
      <c r="AO244" s="487"/>
      <c r="AP244" s="487"/>
      <c r="AQ244" s="487"/>
      <c r="AR244" s="487"/>
      <c r="AS244" s="487"/>
    </row>
    <row r="245" spans="1:45">
      <c r="A245" s="494"/>
      <c r="B245" s="495"/>
      <c r="C245" s="495"/>
      <c r="D245" s="496"/>
      <c r="E245" s="496"/>
      <c r="F245" s="496"/>
      <c r="G245" s="496"/>
      <c r="H245" s="496"/>
      <c r="I245" s="487"/>
      <c r="J245" s="487"/>
      <c r="K245" s="487"/>
      <c r="L245" s="487"/>
      <c r="M245" s="487"/>
      <c r="N245" s="487"/>
      <c r="O245" s="487"/>
      <c r="P245" s="487"/>
      <c r="Q245" s="487"/>
      <c r="R245" s="487"/>
      <c r="S245" s="487"/>
      <c r="T245" s="487"/>
      <c r="U245" s="487"/>
      <c r="V245" s="487"/>
      <c r="W245" s="487"/>
      <c r="X245" s="487"/>
      <c r="Y245" s="487"/>
      <c r="Z245" s="487"/>
      <c r="AA245" s="487"/>
      <c r="AB245" s="487"/>
      <c r="AC245" s="487"/>
      <c r="AD245" s="487"/>
      <c r="AE245" s="487"/>
      <c r="AF245" s="487"/>
      <c r="AG245" s="487"/>
      <c r="AH245" s="487"/>
      <c r="AI245" s="487"/>
      <c r="AJ245" s="487"/>
      <c r="AK245" s="487"/>
      <c r="AL245" s="487"/>
      <c r="AM245" s="487"/>
      <c r="AN245" s="487"/>
      <c r="AO245" s="487"/>
      <c r="AP245" s="487"/>
      <c r="AQ245" s="487"/>
      <c r="AR245" s="487"/>
      <c r="AS245" s="487"/>
    </row>
    <row r="246" spans="1:45">
      <c r="A246" s="497">
        <v>31</v>
      </c>
      <c r="B246" s="498" t="s">
        <v>636</v>
      </c>
      <c r="C246" s="499"/>
      <c r="D246" s="500"/>
      <c r="E246" s="500"/>
      <c r="F246" s="500"/>
      <c r="G246" s="500"/>
      <c r="H246" s="500"/>
      <c r="I246" s="487"/>
      <c r="J246" s="487"/>
      <c r="K246" s="487"/>
      <c r="L246" s="487"/>
      <c r="M246" s="487"/>
      <c r="N246" s="487"/>
      <c r="O246" s="487"/>
      <c r="P246" s="487"/>
      <c r="Q246" s="487"/>
      <c r="R246" s="487"/>
      <c r="S246" s="487"/>
      <c r="T246" s="487"/>
      <c r="U246" s="487"/>
      <c r="V246" s="487"/>
      <c r="W246" s="487"/>
      <c r="X246" s="487"/>
      <c r="Y246" s="487"/>
      <c r="Z246" s="487"/>
      <c r="AA246" s="487"/>
      <c r="AB246" s="487"/>
      <c r="AC246" s="487"/>
      <c r="AD246" s="487"/>
      <c r="AE246" s="487"/>
      <c r="AF246" s="487"/>
      <c r="AG246" s="487"/>
      <c r="AH246" s="487"/>
      <c r="AI246" s="487"/>
      <c r="AJ246" s="487"/>
      <c r="AK246" s="487"/>
      <c r="AL246" s="487"/>
      <c r="AM246" s="487"/>
      <c r="AN246" s="487"/>
      <c r="AO246" s="487"/>
      <c r="AP246" s="487"/>
      <c r="AQ246" s="487"/>
      <c r="AR246" s="487"/>
      <c r="AS246" s="487"/>
    </row>
    <row r="247" spans="1:45" ht="21">
      <c r="A247" s="501"/>
      <c r="B247" s="887"/>
      <c r="C247" s="889" t="s">
        <v>590</v>
      </c>
      <c r="D247" s="186" t="s">
        <v>693</v>
      </c>
      <c r="E247" s="186" t="s">
        <v>222</v>
      </c>
      <c r="F247" s="186" t="s">
        <v>411</v>
      </c>
      <c r="G247" s="186" t="s">
        <v>197</v>
      </c>
      <c r="H247" s="186" t="s">
        <v>484</v>
      </c>
      <c r="I247" s="487"/>
      <c r="J247" s="487"/>
      <c r="K247" s="487"/>
      <c r="L247" s="487"/>
      <c r="M247" s="487"/>
      <c r="N247" s="487"/>
      <c r="O247" s="487"/>
      <c r="P247" s="487"/>
      <c r="Q247" s="487"/>
      <c r="R247" s="487"/>
      <c r="S247" s="487"/>
      <c r="T247" s="487"/>
      <c r="U247" s="487"/>
      <c r="V247" s="487"/>
      <c r="W247" s="487"/>
      <c r="X247" s="487"/>
      <c r="Y247" s="487"/>
      <c r="Z247" s="487"/>
      <c r="AA247" s="487"/>
      <c r="AB247" s="487"/>
      <c r="AC247" s="487"/>
      <c r="AD247" s="487"/>
      <c r="AE247" s="487"/>
      <c r="AF247" s="487"/>
      <c r="AG247" s="487"/>
      <c r="AH247" s="487"/>
      <c r="AI247" s="487"/>
      <c r="AJ247" s="487"/>
      <c r="AK247" s="487"/>
      <c r="AL247" s="487"/>
      <c r="AM247" s="487"/>
      <c r="AN247" s="487"/>
      <c r="AO247" s="487"/>
      <c r="AP247" s="487"/>
      <c r="AQ247" s="487"/>
      <c r="AR247" s="487"/>
      <c r="AS247" s="487"/>
    </row>
    <row r="248" spans="1:45">
      <c r="A248" s="501"/>
      <c r="B248" s="888"/>
      <c r="C248" s="890"/>
      <c r="D248" s="187" t="s">
        <v>535</v>
      </c>
      <c r="E248" s="187" t="s">
        <v>535</v>
      </c>
      <c r="F248" s="187" t="s">
        <v>535</v>
      </c>
      <c r="G248" s="187" t="s">
        <v>535</v>
      </c>
      <c r="H248" s="187" t="s">
        <v>535</v>
      </c>
      <c r="I248" s="487"/>
      <c r="J248" s="487"/>
      <c r="K248" s="487"/>
      <c r="L248" s="487"/>
      <c r="M248" s="487"/>
      <c r="N248" s="487"/>
      <c r="O248" s="487"/>
      <c r="P248" s="487"/>
      <c r="Q248" s="487"/>
      <c r="R248" s="487"/>
      <c r="S248" s="487"/>
      <c r="T248" s="487"/>
      <c r="U248" s="487"/>
      <c r="V248" s="487"/>
      <c r="W248" s="487"/>
      <c r="X248" s="487"/>
      <c r="Y248" s="487"/>
      <c r="Z248" s="487"/>
      <c r="AA248" s="487"/>
      <c r="AB248" s="487"/>
      <c r="AC248" s="487"/>
      <c r="AD248" s="487"/>
      <c r="AE248" s="487"/>
      <c r="AF248" s="487"/>
      <c r="AG248" s="487"/>
      <c r="AH248" s="487"/>
      <c r="AI248" s="487"/>
      <c r="AJ248" s="487"/>
      <c r="AK248" s="487"/>
      <c r="AL248" s="487"/>
      <c r="AM248" s="487"/>
      <c r="AN248" s="487"/>
      <c r="AO248" s="487"/>
      <c r="AP248" s="487"/>
      <c r="AQ248" s="487"/>
      <c r="AR248" s="487"/>
      <c r="AS248" s="487"/>
    </row>
    <row r="249" spans="1:45">
      <c r="A249" s="501"/>
      <c r="B249" s="505" t="s">
        <v>673</v>
      </c>
      <c r="C249" s="506">
        <v>1</v>
      </c>
      <c r="D249" s="184">
        <v>25.34</v>
      </c>
      <c r="E249" s="184">
        <v>26.41</v>
      </c>
      <c r="F249" s="184">
        <v>26.78</v>
      </c>
      <c r="G249" s="184">
        <v>20.73</v>
      </c>
      <c r="H249" s="184"/>
      <c r="I249" s="487"/>
      <c r="J249" s="487"/>
      <c r="K249" s="487"/>
      <c r="L249" s="487"/>
      <c r="M249" s="487"/>
      <c r="N249" s="487"/>
      <c r="O249" s="487"/>
      <c r="P249" s="487"/>
      <c r="Q249" s="487"/>
      <c r="R249" s="487"/>
      <c r="S249" s="487"/>
      <c r="T249" s="487"/>
      <c r="U249" s="487"/>
      <c r="V249" s="487"/>
      <c r="W249" s="487"/>
      <c r="X249" s="487"/>
      <c r="Y249" s="487"/>
      <c r="Z249" s="487"/>
      <c r="AA249" s="487"/>
      <c r="AB249" s="487"/>
      <c r="AC249" s="487"/>
      <c r="AD249" s="487"/>
      <c r="AE249" s="487"/>
      <c r="AF249" s="487"/>
      <c r="AG249" s="487"/>
      <c r="AH249" s="487"/>
      <c r="AI249" s="487"/>
      <c r="AJ249" s="487"/>
      <c r="AK249" s="487"/>
      <c r="AL249" s="487"/>
      <c r="AM249" s="487"/>
      <c r="AN249" s="487"/>
      <c r="AO249" s="487"/>
      <c r="AP249" s="487"/>
      <c r="AQ249" s="487"/>
      <c r="AR249" s="487"/>
      <c r="AS249" s="487"/>
    </row>
    <row r="250" spans="1:45">
      <c r="A250" s="501"/>
      <c r="B250" s="505" t="s">
        <v>705</v>
      </c>
      <c r="C250" s="506">
        <v>0</v>
      </c>
      <c r="D250" s="184">
        <v>6.77</v>
      </c>
      <c r="E250" s="184">
        <v>5.05</v>
      </c>
      <c r="F250" s="184">
        <v>5.32</v>
      </c>
      <c r="G250" s="184">
        <v>7.86</v>
      </c>
      <c r="H250" s="184"/>
      <c r="I250" s="487"/>
      <c r="J250" s="487"/>
      <c r="K250" s="487"/>
      <c r="L250" s="487"/>
      <c r="M250" s="487"/>
      <c r="N250" s="487"/>
      <c r="O250" s="487"/>
      <c r="P250" s="487"/>
      <c r="Q250" s="487"/>
      <c r="R250" s="487"/>
      <c r="S250" s="487"/>
      <c r="T250" s="487"/>
      <c r="U250" s="487"/>
      <c r="V250" s="487"/>
      <c r="W250" s="487"/>
      <c r="X250" s="487"/>
      <c r="Y250" s="487"/>
      <c r="Z250" s="487"/>
      <c r="AA250" s="487"/>
      <c r="AB250" s="487"/>
      <c r="AC250" s="487"/>
      <c r="AD250" s="487"/>
      <c r="AE250" s="487"/>
      <c r="AF250" s="487"/>
      <c r="AG250" s="487"/>
      <c r="AH250" s="487"/>
      <c r="AI250" s="487"/>
      <c r="AJ250" s="487"/>
      <c r="AK250" s="487"/>
      <c r="AL250" s="487"/>
      <c r="AM250" s="487"/>
      <c r="AN250" s="487"/>
      <c r="AO250" s="487"/>
      <c r="AP250" s="487"/>
      <c r="AQ250" s="487"/>
      <c r="AR250" s="487"/>
      <c r="AS250" s="487"/>
    </row>
    <row r="251" spans="1:45">
      <c r="A251" s="501"/>
      <c r="B251" s="505" t="s">
        <v>706</v>
      </c>
      <c r="C251" s="506">
        <v>-1</v>
      </c>
      <c r="D251" s="184">
        <v>67.83</v>
      </c>
      <c r="E251" s="184">
        <v>68.290000000000006</v>
      </c>
      <c r="F251" s="184">
        <v>67.599999999999994</v>
      </c>
      <c r="G251" s="184">
        <v>71.349999999999994</v>
      </c>
      <c r="H251" s="184"/>
      <c r="I251" s="487"/>
      <c r="J251" s="487"/>
      <c r="K251" s="487"/>
      <c r="L251" s="487"/>
      <c r="M251" s="487"/>
      <c r="N251" s="487"/>
      <c r="O251" s="487"/>
      <c r="P251" s="487"/>
      <c r="Q251" s="487"/>
      <c r="R251" s="487"/>
      <c r="S251" s="487"/>
      <c r="T251" s="487"/>
      <c r="U251" s="487"/>
      <c r="V251" s="487"/>
      <c r="W251" s="487"/>
      <c r="X251" s="487"/>
      <c r="Y251" s="487"/>
      <c r="Z251" s="487"/>
      <c r="AA251" s="487"/>
      <c r="AB251" s="487"/>
      <c r="AC251" s="487"/>
      <c r="AD251" s="487"/>
      <c r="AE251" s="487"/>
      <c r="AF251" s="487"/>
      <c r="AG251" s="487"/>
      <c r="AH251" s="487"/>
      <c r="AI251" s="487"/>
      <c r="AJ251" s="487"/>
      <c r="AK251" s="487"/>
      <c r="AL251" s="487"/>
      <c r="AM251" s="487"/>
      <c r="AN251" s="487"/>
      <c r="AO251" s="487"/>
      <c r="AP251" s="487"/>
      <c r="AQ251" s="487"/>
      <c r="AR251" s="487"/>
      <c r="AS251" s="487"/>
    </row>
    <row r="252" spans="1:45">
      <c r="A252" s="501"/>
      <c r="B252" s="501"/>
      <c r="C252" s="507"/>
      <c r="D252" s="188"/>
      <c r="E252" s="188"/>
      <c r="F252" s="188"/>
      <c r="G252" s="188"/>
      <c r="H252" s="188"/>
      <c r="I252" s="487"/>
      <c r="J252" s="487"/>
      <c r="K252" s="487"/>
      <c r="L252" s="487"/>
      <c r="M252" s="487"/>
      <c r="N252" s="487"/>
      <c r="O252" s="487"/>
      <c r="P252" s="487"/>
      <c r="Q252" s="487"/>
      <c r="R252" s="487"/>
      <c r="S252" s="487"/>
      <c r="T252" s="487"/>
      <c r="U252" s="487"/>
      <c r="V252" s="487"/>
      <c r="W252" s="487"/>
      <c r="X252" s="487"/>
      <c r="Y252" s="487"/>
      <c r="Z252" s="487"/>
      <c r="AA252" s="487"/>
      <c r="AB252" s="487"/>
      <c r="AC252" s="487"/>
      <c r="AD252" s="487"/>
      <c r="AE252" s="487"/>
      <c r="AF252" s="487"/>
      <c r="AG252" s="487"/>
      <c r="AH252" s="487"/>
      <c r="AI252" s="487"/>
      <c r="AJ252" s="487"/>
      <c r="AK252" s="487"/>
      <c r="AL252" s="487"/>
      <c r="AM252" s="487"/>
      <c r="AN252" s="487"/>
      <c r="AO252" s="487"/>
      <c r="AP252" s="487"/>
      <c r="AQ252" s="487"/>
      <c r="AR252" s="487"/>
      <c r="AS252" s="487"/>
    </row>
    <row r="253" spans="1:45">
      <c r="A253" s="494"/>
      <c r="B253" s="495"/>
      <c r="C253" s="495"/>
      <c r="D253" s="496"/>
      <c r="E253" s="496"/>
      <c r="F253" s="496"/>
      <c r="G253" s="496"/>
      <c r="H253" s="496"/>
      <c r="I253" s="487"/>
      <c r="J253" s="487"/>
      <c r="K253" s="487"/>
      <c r="L253" s="487"/>
      <c r="M253" s="487"/>
      <c r="N253" s="487"/>
      <c r="O253" s="487"/>
      <c r="P253" s="487"/>
      <c r="Q253" s="487"/>
      <c r="R253" s="487"/>
      <c r="S253" s="487"/>
      <c r="T253" s="487"/>
      <c r="U253" s="487"/>
      <c r="V253" s="487"/>
      <c r="W253" s="487"/>
      <c r="X253" s="487"/>
      <c r="Y253" s="487"/>
      <c r="Z253" s="487"/>
      <c r="AA253" s="487"/>
      <c r="AB253" s="487"/>
      <c r="AC253" s="487"/>
      <c r="AD253" s="487"/>
      <c r="AE253" s="487"/>
      <c r="AF253" s="487"/>
      <c r="AG253" s="487"/>
      <c r="AH253" s="487"/>
      <c r="AI253" s="487"/>
      <c r="AJ253" s="487"/>
      <c r="AK253" s="487"/>
      <c r="AL253" s="487"/>
      <c r="AM253" s="487"/>
      <c r="AN253" s="487"/>
      <c r="AO253" s="487"/>
      <c r="AP253" s="487"/>
      <c r="AQ253" s="487"/>
      <c r="AR253" s="487"/>
      <c r="AS253" s="487"/>
    </row>
    <row r="254" spans="1:45">
      <c r="A254" s="497">
        <v>41</v>
      </c>
      <c r="B254" s="498" t="s">
        <v>635</v>
      </c>
      <c r="C254" s="499"/>
      <c r="D254" s="500"/>
      <c r="E254" s="500"/>
      <c r="F254" s="500"/>
      <c r="G254" s="500"/>
      <c r="H254" s="500"/>
      <c r="I254" s="487"/>
      <c r="J254" s="487"/>
      <c r="K254" s="487"/>
      <c r="L254" s="487"/>
      <c r="M254" s="487"/>
      <c r="N254" s="487"/>
      <c r="O254" s="487"/>
      <c r="P254" s="487"/>
      <c r="Q254" s="487"/>
      <c r="R254" s="487"/>
      <c r="S254" s="487"/>
      <c r="T254" s="487"/>
      <c r="U254" s="487"/>
      <c r="V254" s="487"/>
      <c r="W254" s="487"/>
      <c r="X254" s="487"/>
      <c r="Y254" s="487"/>
      <c r="Z254" s="487"/>
      <c r="AA254" s="487"/>
      <c r="AB254" s="487"/>
      <c r="AC254" s="487"/>
      <c r="AD254" s="487"/>
      <c r="AE254" s="487"/>
      <c r="AF254" s="487"/>
      <c r="AG254" s="487"/>
      <c r="AH254" s="487"/>
      <c r="AI254" s="487"/>
      <c r="AJ254" s="487"/>
      <c r="AK254" s="487"/>
      <c r="AL254" s="487"/>
      <c r="AM254" s="487"/>
      <c r="AN254" s="487"/>
      <c r="AO254" s="487"/>
      <c r="AP254" s="487"/>
      <c r="AQ254" s="487"/>
      <c r="AR254" s="487"/>
      <c r="AS254" s="487"/>
    </row>
    <row r="255" spans="1:45" ht="21">
      <c r="A255" s="501"/>
      <c r="B255" s="887"/>
      <c r="C255" s="889" t="s">
        <v>590</v>
      </c>
      <c r="D255" s="186" t="s">
        <v>693</v>
      </c>
      <c r="E255" s="186" t="s">
        <v>222</v>
      </c>
      <c r="F255" s="186" t="s">
        <v>411</v>
      </c>
      <c r="G255" s="186" t="s">
        <v>197</v>
      </c>
      <c r="H255" s="186" t="s">
        <v>484</v>
      </c>
      <c r="I255" s="487"/>
      <c r="J255" s="487"/>
      <c r="K255" s="487"/>
      <c r="L255" s="487"/>
      <c r="M255" s="487"/>
      <c r="N255" s="487"/>
      <c r="O255" s="487"/>
      <c r="P255" s="487"/>
      <c r="Q255" s="487"/>
      <c r="R255" s="487"/>
      <c r="S255" s="487"/>
      <c r="T255" s="487"/>
      <c r="U255" s="487"/>
      <c r="V255" s="487"/>
      <c r="W255" s="487"/>
      <c r="X255" s="487"/>
      <c r="Y255" s="487"/>
      <c r="Z255" s="487"/>
      <c r="AA255" s="487"/>
      <c r="AB255" s="487"/>
      <c r="AC255" s="487"/>
      <c r="AD255" s="487"/>
      <c r="AE255" s="487"/>
      <c r="AF255" s="487"/>
      <c r="AG255" s="487"/>
      <c r="AH255" s="487"/>
      <c r="AI255" s="487"/>
      <c r="AJ255" s="487"/>
      <c r="AK255" s="487"/>
      <c r="AL255" s="487"/>
      <c r="AM255" s="487"/>
      <c r="AN255" s="487"/>
      <c r="AO255" s="487"/>
      <c r="AP255" s="487"/>
      <c r="AQ255" s="487"/>
      <c r="AR255" s="487"/>
      <c r="AS255" s="487"/>
    </row>
    <row r="256" spans="1:45">
      <c r="A256" s="501"/>
      <c r="B256" s="888"/>
      <c r="C256" s="890"/>
      <c r="D256" s="187" t="s">
        <v>198</v>
      </c>
      <c r="E256" s="187" t="s">
        <v>198</v>
      </c>
      <c r="F256" s="187" t="s">
        <v>198</v>
      </c>
      <c r="G256" s="187" t="s">
        <v>198</v>
      </c>
      <c r="H256" s="187" t="s">
        <v>198</v>
      </c>
      <c r="I256" s="487"/>
      <c r="J256" s="487"/>
      <c r="K256" s="487"/>
      <c r="L256" s="487"/>
      <c r="M256" s="487"/>
      <c r="N256" s="487"/>
      <c r="O256" s="487"/>
      <c r="P256" s="487"/>
      <c r="Q256" s="487"/>
      <c r="R256" s="487"/>
      <c r="S256" s="487"/>
      <c r="T256" s="487"/>
      <c r="U256" s="487"/>
      <c r="V256" s="487"/>
      <c r="W256" s="487"/>
      <c r="X256" s="487"/>
      <c r="Y256" s="487"/>
      <c r="Z256" s="487"/>
      <c r="AA256" s="487"/>
      <c r="AB256" s="487"/>
      <c r="AC256" s="487"/>
      <c r="AD256" s="487"/>
      <c r="AE256" s="487"/>
      <c r="AF256" s="487"/>
      <c r="AG256" s="487"/>
      <c r="AH256" s="487"/>
      <c r="AI256" s="487"/>
      <c r="AJ256" s="487"/>
      <c r="AK256" s="487"/>
      <c r="AL256" s="487"/>
      <c r="AM256" s="487"/>
      <c r="AN256" s="487"/>
      <c r="AO256" s="487"/>
      <c r="AP256" s="487"/>
      <c r="AQ256" s="487"/>
      <c r="AR256" s="487"/>
      <c r="AS256" s="487"/>
    </row>
    <row r="257" spans="1:45">
      <c r="A257" s="501"/>
      <c r="B257" s="505" t="s">
        <v>228</v>
      </c>
      <c r="C257" s="506">
        <v>1</v>
      </c>
      <c r="D257" s="184">
        <v>33.229999999999997</v>
      </c>
      <c r="E257" s="184">
        <v>30</v>
      </c>
      <c r="F257" s="184">
        <v>28.88</v>
      </c>
      <c r="G257" s="184">
        <v>27.97</v>
      </c>
      <c r="H257" s="184">
        <v>29.24</v>
      </c>
      <c r="I257" s="487"/>
      <c r="J257" s="487"/>
      <c r="K257" s="487"/>
      <c r="L257" s="487"/>
      <c r="M257" s="487"/>
      <c r="N257" s="487"/>
      <c r="O257" s="487"/>
      <c r="P257" s="487"/>
      <c r="Q257" s="487"/>
      <c r="R257" s="487"/>
      <c r="S257" s="487"/>
      <c r="T257" s="487"/>
      <c r="U257" s="487"/>
      <c r="V257" s="487"/>
      <c r="W257" s="487"/>
      <c r="X257" s="487"/>
      <c r="Y257" s="487"/>
      <c r="Z257" s="487"/>
      <c r="AA257" s="487"/>
      <c r="AB257" s="487"/>
      <c r="AC257" s="487"/>
      <c r="AD257" s="487"/>
      <c r="AE257" s="487"/>
      <c r="AF257" s="487"/>
      <c r="AG257" s="487"/>
      <c r="AH257" s="487"/>
      <c r="AI257" s="487"/>
      <c r="AJ257" s="487"/>
      <c r="AK257" s="487"/>
      <c r="AL257" s="487"/>
      <c r="AM257" s="487"/>
      <c r="AN257" s="487"/>
      <c r="AO257" s="487"/>
      <c r="AP257" s="487"/>
      <c r="AQ257" s="487"/>
      <c r="AR257" s="487"/>
      <c r="AS257" s="487"/>
    </row>
    <row r="258" spans="1:45">
      <c r="A258" s="501"/>
      <c r="B258" s="505" t="s">
        <v>229</v>
      </c>
      <c r="C258" s="506">
        <v>-1</v>
      </c>
      <c r="D258" s="184">
        <v>66.77</v>
      </c>
      <c r="E258" s="184">
        <v>70</v>
      </c>
      <c r="F258" s="184">
        <v>71.12</v>
      </c>
      <c r="G258" s="184">
        <v>72.03</v>
      </c>
      <c r="H258" s="184">
        <v>70.760000000000005</v>
      </c>
      <c r="I258" s="487"/>
      <c r="J258" s="487"/>
      <c r="K258" s="487"/>
      <c r="L258" s="487"/>
      <c r="M258" s="487"/>
      <c r="N258" s="487"/>
      <c r="O258" s="487"/>
      <c r="P258" s="487"/>
      <c r="Q258" s="487"/>
      <c r="R258" s="487"/>
      <c r="S258" s="487"/>
      <c r="T258" s="487"/>
      <c r="U258" s="487"/>
      <c r="V258" s="487"/>
      <c r="W258" s="487"/>
      <c r="X258" s="487"/>
      <c r="Y258" s="487"/>
      <c r="Z258" s="487"/>
      <c r="AA258" s="487"/>
      <c r="AB258" s="487"/>
      <c r="AC258" s="487"/>
      <c r="AD258" s="487"/>
      <c r="AE258" s="487"/>
      <c r="AF258" s="487"/>
      <c r="AG258" s="487"/>
      <c r="AH258" s="487"/>
      <c r="AI258" s="487"/>
      <c r="AJ258" s="487"/>
      <c r="AK258" s="487"/>
      <c r="AL258" s="487"/>
      <c r="AM258" s="487"/>
      <c r="AN258" s="487"/>
      <c r="AO258" s="487"/>
      <c r="AP258" s="487"/>
      <c r="AQ258" s="487"/>
      <c r="AR258" s="487"/>
      <c r="AS258" s="487"/>
    </row>
    <row r="259" spans="1:45">
      <c r="A259" s="501"/>
      <c r="B259" s="501"/>
      <c r="C259" s="507"/>
      <c r="D259" s="188"/>
      <c r="E259" s="188"/>
      <c r="F259" s="188"/>
      <c r="G259" s="188"/>
      <c r="H259" s="188"/>
      <c r="I259" s="487"/>
      <c r="J259" s="487"/>
      <c r="K259" s="487"/>
      <c r="L259" s="487"/>
      <c r="M259" s="487"/>
      <c r="N259" s="487"/>
      <c r="O259" s="487"/>
      <c r="P259" s="487"/>
      <c r="Q259" s="487"/>
      <c r="R259" s="487"/>
      <c r="S259" s="487"/>
      <c r="T259" s="487"/>
      <c r="U259" s="487"/>
      <c r="V259" s="487"/>
      <c r="W259" s="487"/>
      <c r="X259" s="487"/>
      <c r="Y259" s="487"/>
      <c r="Z259" s="487"/>
      <c r="AA259" s="487"/>
      <c r="AB259" s="487"/>
      <c r="AC259" s="487"/>
      <c r="AD259" s="487"/>
      <c r="AE259" s="487"/>
      <c r="AF259" s="487"/>
      <c r="AG259" s="487"/>
      <c r="AH259" s="487"/>
      <c r="AI259" s="487"/>
      <c r="AJ259" s="487"/>
      <c r="AK259" s="487"/>
      <c r="AL259" s="487"/>
      <c r="AM259" s="487"/>
      <c r="AN259" s="487"/>
      <c r="AO259" s="487"/>
      <c r="AP259" s="487"/>
      <c r="AQ259" s="487"/>
      <c r="AR259" s="487"/>
      <c r="AS259" s="487"/>
    </row>
  </sheetData>
  <mergeCells count="46">
    <mergeCell ref="B6:B7"/>
    <mergeCell ref="C6:C7"/>
    <mergeCell ref="B12:B13"/>
    <mergeCell ref="C12:C13"/>
    <mergeCell ref="B255:B256"/>
    <mergeCell ref="C255:C256"/>
    <mergeCell ref="B247:B248"/>
    <mergeCell ref="C247:C248"/>
    <mergeCell ref="B30:B31"/>
    <mergeCell ref="C30:C31"/>
    <mergeCell ref="B36:B37"/>
    <mergeCell ref="C36:C37"/>
    <mergeCell ref="B18:B19"/>
    <mergeCell ref="C18:C19"/>
    <mergeCell ref="B24:B25"/>
    <mergeCell ref="C24:C25"/>
    <mergeCell ref="B58:B59"/>
    <mergeCell ref="C58:C59"/>
    <mergeCell ref="B66:B67"/>
    <mergeCell ref="C66:C67"/>
    <mergeCell ref="B42:B43"/>
    <mergeCell ref="C42:C43"/>
    <mergeCell ref="B48:B49"/>
    <mergeCell ref="C48:C49"/>
    <mergeCell ref="B88:B89"/>
    <mergeCell ref="C88:C89"/>
    <mergeCell ref="B95:B96"/>
    <mergeCell ref="C95:C96"/>
    <mergeCell ref="B74:B75"/>
    <mergeCell ref="C74:C75"/>
    <mergeCell ref="B81:B82"/>
    <mergeCell ref="C81:C82"/>
    <mergeCell ref="B152:B153"/>
    <mergeCell ref="C152:C153"/>
    <mergeCell ref="B171:B172"/>
    <mergeCell ref="C171:C172"/>
    <mergeCell ref="B114:B115"/>
    <mergeCell ref="C114:C115"/>
    <mergeCell ref="B133:B134"/>
    <mergeCell ref="C133:C134"/>
    <mergeCell ref="B228:B229"/>
    <mergeCell ref="C228:C229"/>
    <mergeCell ref="B190:B191"/>
    <mergeCell ref="C190:C191"/>
    <mergeCell ref="B209:B210"/>
    <mergeCell ref="C209:C210"/>
  </mergeCells>
  <phoneticPr fontId="0"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indexed="38"/>
  </sheetPr>
  <dimension ref="A1:W84"/>
  <sheetViews>
    <sheetView workbookViewId="0">
      <pane xSplit="2" topLeftCell="C1" activePane="topRight" state="frozen"/>
      <selection activeCell="F30" sqref="F30"/>
      <selection pane="topRight" activeCell="F30" sqref="F30"/>
    </sheetView>
  </sheetViews>
  <sheetFormatPr defaultRowHeight="13.2"/>
  <cols>
    <col min="1" max="1" width="5.88671875" customWidth="1"/>
    <col min="2" max="2" width="37.109375" customWidth="1"/>
    <col min="3" max="3" width="5.88671875" customWidth="1"/>
    <col min="4" max="13" width="9.33203125" style="358" customWidth="1"/>
    <col min="14" max="19" width="6.6640625" style="358" customWidth="1"/>
    <col min="20" max="28" width="6.6640625" customWidth="1"/>
  </cols>
  <sheetData>
    <row r="1" spans="1:23">
      <c r="A1" s="508"/>
      <c r="B1" s="509" t="s">
        <v>532</v>
      </c>
      <c r="C1" s="509"/>
      <c r="D1" s="510"/>
      <c r="E1" s="510"/>
      <c r="F1" s="510"/>
      <c r="G1" s="510"/>
      <c r="H1" s="511"/>
      <c r="I1" s="510"/>
      <c r="J1" s="510"/>
      <c r="K1" s="510"/>
      <c r="L1" s="512"/>
      <c r="M1" s="512"/>
      <c r="N1" s="512"/>
      <c r="O1" s="510"/>
      <c r="P1" s="510"/>
      <c r="Q1" s="510"/>
      <c r="R1" s="510"/>
      <c r="S1" s="510"/>
      <c r="T1" s="508"/>
      <c r="U1" s="508"/>
      <c r="V1" s="508"/>
      <c r="W1" s="508"/>
    </row>
    <row r="2" spans="1:23">
      <c r="A2" s="508"/>
      <c r="B2" s="509"/>
      <c r="C2" s="509"/>
      <c r="D2" s="510"/>
      <c r="E2" s="510"/>
      <c r="F2" s="510"/>
      <c r="G2" s="510"/>
      <c r="H2" s="510"/>
      <c r="I2" s="510"/>
      <c r="J2" s="510"/>
      <c r="K2" s="510"/>
      <c r="L2" s="512"/>
      <c r="M2" s="512"/>
      <c r="N2" s="512"/>
      <c r="O2" s="510"/>
      <c r="P2" s="510"/>
      <c r="Q2" s="510"/>
      <c r="R2" s="510"/>
      <c r="S2" s="510"/>
      <c r="T2" s="508"/>
      <c r="U2" s="508"/>
      <c r="V2" s="508"/>
      <c r="W2" s="508"/>
    </row>
    <row r="3" spans="1:23">
      <c r="A3" s="513"/>
      <c r="B3" s="514" t="s">
        <v>589</v>
      </c>
      <c r="C3" s="514"/>
      <c r="D3" s="511"/>
      <c r="E3" s="511"/>
      <c r="F3" s="511"/>
      <c r="G3" s="511"/>
      <c r="H3" s="511"/>
      <c r="I3" s="511"/>
      <c r="J3" s="511"/>
      <c r="K3" s="511"/>
      <c r="L3" s="512"/>
      <c r="M3" s="512"/>
      <c r="N3" s="512"/>
      <c r="O3" s="510"/>
      <c r="P3" s="510"/>
      <c r="Q3" s="510"/>
      <c r="R3" s="510"/>
      <c r="S3" s="510"/>
      <c r="T3" s="508"/>
      <c r="U3" s="508"/>
      <c r="V3" s="508"/>
      <c r="W3" s="508"/>
    </row>
    <row r="4" spans="1:23">
      <c r="A4" s="515"/>
      <c r="B4" s="516"/>
      <c r="C4" s="516"/>
      <c r="D4" s="517"/>
      <c r="E4" s="517"/>
      <c r="F4" s="517"/>
      <c r="G4" s="517"/>
      <c r="H4" s="517"/>
      <c r="I4" s="517"/>
      <c r="J4" s="511"/>
      <c r="K4" s="511"/>
      <c r="L4" s="511"/>
      <c r="M4" s="511"/>
      <c r="N4" s="511"/>
      <c r="O4" s="511"/>
      <c r="P4" s="512"/>
      <c r="Q4" s="512"/>
      <c r="R4" s="512"/>
      <c r="S4" s="510"/>
      <c r="T4" s="510"/>
      <c r="U4" s="510"/>
      <c r="V4" s="510"/>
      <c r="W4" s="510"/>
    </row>
    <row r="5" spans="1:23">
      <c r="A5" s="518" t="s">
        <v>241</v>
      </c>
      <c r="B5" s="519" t="s">
        <v>242</v>
      </c>
      <c r="C5" s="520"/>
      <c r="D5" s="521"/>
      <c r="E5" s="521"/>
      <c r="F5" s="521"/>
      <c r="G5" s="521"/>
      <c r="H5" s="521"/>
      <c r="I5" s="517"/>
      <c r="J5" s="511"/>
      <c r="K5" s="511"/>
      <c r="L5" s="511"/>
      <c r="M5" s="511"/>
      <c r="N5" s="511"/>
      <c r="O5" s="511"/>
      <c r="P5" s="512"/>
      <c r="Q5" s="512"/>
      <c r="R5" s="512"/>
      <c r="S5" s="510"/>
      <c r="T5" s="510"/>
      <c r="U5" s="510"/>
      <c r="V5" s="510"/>
      <c r="W5" s="510"/>
    </row>
    <row r="6" spans="1:23" ht="12.75" customHeight="1">
      <c r="A6" s="522"/>
      <c r="B6" s="891"/>
      <c r="C6" s="893" t="s">
        <v>590</v>
      </c>
      <c r="D6" s="189" t="s">
        <v>693</v>
      </c>
      <c r="E6" s="189" t="s">
        <v>222</v>
      </c>
      <c r="F6" s="189" t="s">
        <v>411</v>
      </c>
      <c r="G6" s="189" t="s">
        <v>197</v>
      </c>
      <c r="H6" s="189" t="s">
        <v>484</v>
      </c>
      <c r="I6" s="523"/>
      <c r="J6" s="524"/>
      <c r="K6" s="524"/>
      <c r="L6" s="525"/>
      <c r="M6" s="510"/>
      <c r="N6" s="510"/>
      <c r="O6" s="510"/>
      <c r="P6" s="510"/>
      <c r="Q6" s="510"/>
      <c r="R6" s="510"/>
      <c r="S6" s="510"/>
      <c r="T6" s="510"/>
      <c r="U6" s="510"/>
      <c r="V6" s="510"/>
      <c r="W6" s="510"/>
    </row>
    <row r="7" spans="1:23">
      <c r="A7" s="522"/>
      <c r="B7" s="892"/>
      <c r="C7" s="892"/>
      <c r="D7" s="190" t="s">
        <v>535</v>
      </c>
      <c r="E7" s="190" t="s">
        <v>535</v>
      </c>
      <c r="F7" s="190" t="s">
        <v>535</v>
      </c>
      <c r="G7" s="190" t="s">
        <v>535</v>
      </c>
      <c r="H7" s="190" t="s">
        <v>198</v>
      </c>
      <c r="I7" s="526"/>
      <c r="J7" s="527"/>
      <c r="K7" s="527"/>
      <c r="L7" s="510"/>
      <c r="M7" s="510"/>
      <c r="N7" s="510"/>
      <c r="O7" s="510"/>
      <c r="P7" s="510"/>
      <c r="Q7" s="510"/>
      <c r="R7" s="510"/>
      <c r="S7" s="510"/>
      <c r="T7" s="510"/>
      <c r="U7" s="510"/>
      <c r="V7" s="510"/>
      <c r="W7" s="510"/>
    </row>
    <row r="8" spans="1:23">
      <c r="A8" s="522"/>
      <c r="B8" s="305" t="s">
        <v>209</v>
      </c>
      <c r="C8" s="528">
        <v>1</v>
      </c>
      <c r="D8" s="184">
        <v>27.33</v>
      </c>
      <c r="E8" s="184">
        <v>25.57</v>
      </c>
      <c r="F8" s="184">
        <v>16.8</v>
      </c>
      <c r="G8" s="184">
        <v>10.48</v>
      </c>
      <c r="H8" s="184">
        <v>18.399999999999999</v>
      </c>
      <c r="I8" s="191"/>
      <c r="J8" s="527"/>
      <c r="K8" s="527"/>
      <c r="L8" s="510"/>
      <c r="M8" s="510"/>
      <c r="N8" s="510"/>
      <c r="O8" s="510"/>
      <c r="P8" s="510"/>
      <c r="Q8" s="510"/>
      <c r="R8" s="510"/>
      <c r="S8" s="510"/>
      <c r="T8" s="510"/>
      <c r="U8" s="510"/>
      <c r="V8" s="510"/>
      <c r="W8" s="510"/>
    </row>
    <row r="9" spans="1:23">
      <c r="A9" s="522"/>
      <c r="B9" s="305" t="s">
        <v>243</v>
      </c>
      <c r="C9" s="528">
        <v>0</v>
      </c>
      <c r="D9" s="184">
        <v>49.01</v>
      </c>
      <c r="E9" s="184">
        <v>51.38</v>
      </c>
      <c r="F9" s="184">
        <v>45.01</v>
      </c>
      <c r="G9" s="184">
        <v>41.7</v>
      </c>
      <c r="H9" s="184">
        <v>35.47</v>
      </c>
      <c r="I9" s="191"/>
      <c r="J9" s="527"/>
      <c r="K9" s="527"/>
      <c r="L9" s="510"/>
      <c r="M9" s="510"/>
      <c r="N9" s="510"/>
      <c r="O9" s="510"/>
      <c r="P9" s="510"/>
      <c r="Q9" s="510"/>
      <c r="R9" s="510"/>
      <c r="S9" s="510"/>
      <c r="T9" s="510"/>
      <c r="U9" s="510"/>
      <c r="V9" s="510"/>
      <c r="W9" s="510"/>
    </row>
    <row r="10" spans="1:23">
      <c r="A10" s="522"/>
      <c r="B10" s="305" t="s">
        <v>244</v>
      </c>
      <c r="C10" s="528">
        <v>-1</v>
      </c>
      <c r="D10" s="184">
        <v>23.17</v>
      </c>
      <c r="E10" s="184">
        <v>22.44</v>
      </c>
      <c r="F10" s="184">
        <v>37.24</v>
      </c>
      <c r="G10" s="184">
        <v>46.59</v>
      </c>
      <c r="H10" s="184">
        <v>18.87</v>
      </c>
      <c r="I10" s="510"/>
      <c r="J10" s="510"/>
      <c r="K10" s="510"/>
      <c r="L10" s="510"/>
      <c r="M10" s="510"/>
      <c r="N10" s="510"/>
      <c r="O10" s="510"/>
      <c r="P10" s="510"/>
      <c r="Q10" s="510"/>
      <c r="R10" s="510"/>
      <c r="S10" s="510"/>
      <c r="T10" s="510"/>
      <c r="U10" s="510"/>
      <c r="V10" s="510"/>
      <c r="W10" s="510"/>
    </row>
    <row r="11" spans="1:23">
      <c r="A11" s="522"/>
      <c r="B11" s="305" t="s">
        <v>67</v>
      </c>
      <c r="C11" s="528">
        <v>-2</v>
      </c>
      <c r="D11" s="184">
        <v>0.5</v>
      </c>
      <c r="E11" s="184">
        <v>0.6</v>
      </c>
      <c r="F11" s="184">
        <v>0.96</v>
      </c>
      <c r="G11" s="184">
        <v>1.22</v>
      </c>
      <c r="H11" s="184">
        <v>27.26</v>
      </c>
      <c r="I11" s="510"/>
      <c r="J11" s="510"/>
      <c r="K11" s="510"/>
      <c r="L11" s="510"/>
      <c r="M11" s="510"/>
      <c r="N11" s="510"/>
      <c r="O11" s="510"/>
      <c r="P11" s="510"/>
      <c r="Q11" s="510"/>
      <c r="R11" s="510"/>
      <c r="S11" s="510"/>
      <c r="T11" s="508"/>
      <c r="U11" s="508"/>
      <c r="V11" s="508"/>
      <c r="W11" s="508"/>
    </row>
    <row r="12" spans="1:23" ht="12.75" customHeight="1">
      <c r="A12" s="522"/>
      <c r="B12" s="522"/>
      <c r="C12" s="529"/>
      <c r="D12" s="283"/>
      <c r="E12" s="283"/>
      <c r="F12" s="283"/>
      <c r="G12" s="283"/>
      <c r="H12" s="283"/>
      <c r="I12" s="510"/>
      <c r="J12" s="510"/>
      <c r="K12" s="510"/>
      <c r="L12" s="510"/>
      <c r="M12" s="510"/>
      <c r="N12" s="510"/>
      <c r="O12" s="510"/>
      <c r="P12" s="510"/>
      <c r="Q12" s="510"/>
      <c r="R12" s="510"/>
      <c r="S12" s="510"/>
      <c r="T12" s="508"/>
      <c r="U12" s="508"/>
      <c r="V12" s="508"/>
      <c r="W12" s="508"/>
    </row>
    <row r="13" spans="1:23">
      <c r="A13" s="530"/>
      <c r="B13" s="531"/>
      <c r="C13" s="531"/>
      <c r="D13" s="532"/>
      <c r="E13" s="532"/>
      <c r="F13" s="532"/>
      <c r="G13" s="532"/>
      <c r="H13" s="532"/>
      <c r="I13" s="510"/>
      <c r="J13" s="510"/>
      <c r="K13" s="510"/>
      <c r="L13" s="510"/>
      <c r="M13" s="510"/>
      <c r="N13" s="510"/>
      <c r="O13" s="510"/>
      <c r="P13" s="510"/>
      <c r="Q13" s="510"/>
      <c r="R13" s="510"/>
      <c r="S13" s="510"/>
      <c r="T13" s="508"/>
      <c r="U13" s="508"/>
      <c r="V13" s="508"/>
      <c r="W13" s="508"/>
    </row>
    <row r="14" spans="1:23">
      <c r="A14" s="533">
        <v>2</v>
      </c>
      <c r="B14" s="534" t="s">
        <v>245</v>
      </c>
      <c r="C14" s="535"/>
      <c r="D14" s="536"/>
      <c r="E14" s="536"/>
      <c r="F14" s="536"/>
      <c r="G14" s="536"/>
      <c r="H14" s="536"/>
      <c r="I14" s="510"/>
      <c r="J14" s="510"/>
      <c r="K14" s="510"/>
      <c r="L14" s="510"/>
      <c r="M14" s="510"/>
      <c r="N14" s="510"/>
      <c r="O14" s="510"/>
      <c r="P14" s="510"/>
      <c r="Q14" s="510"/>
      <c r="R14" s="510"/>
      <c r="S14" s="510"/>
      <c r="T14" s="508"/>
      <c r="U14" s="508"/>
      <c r="V14" s="508"/>
      <c r="W14" s="508"/>
    </row>
    <row r="15" spans="1:23" ht="21">
      <c r="A15" s="537"/>
      <c r="B15" s="887"/>
      <c r="C15" s="889" t="s">
        <v>590</v>
      </c>
      <c r="D15" s="186" t="s">
        <v>693</v>
      </c>
      <c r="E15" s="186" t="s">
        <v>222</v>
      </c>
      <c r="F15" s="186" t="s">
        <v>411</v>
      </c>
      <c r="G15" s="186" t="s">
        <v>197</v>
      </c>
      <c r="H15" s="186" t="s">
        <v>484</v>
      </c>
      <c r="I15" s="510"/>
      <c r="J15" s="510"/>
      <c r="K15" s="510"/>
      <c r="L15" s="510"/>
      <c r="M15" s="510"/>
      <c r="N15" s="510"/>
      <c r="O15" s="510"/>
      <c r="P15" s="510"/>
      <c r="Q15" s="510"/>
      <c r="R15" s="510"/>
      <c r="S15" s="510"/>
      <c r="T15" s="508"/>
      <c r="U15" s="508"/>
      <c r="V15" s="508"/>
      <c r="W15" s="508"/>
    </row>
    <row r="16" spans="1:23">
      <c r="A16" s="537"/>
      <c r="B16" s="888"/>
      <c r="C16" s="890"/>
      <c r="D16" s="187" t="s">
        <v>535</v>
      </c>
      <c r="E16" s="187" t="s">
        <v>535</v>
      </c>
      <c r="F16" s="187" t="s">
        <v>535</v>
      </c>
      <c r="G16" s="187" t="s">
        <v>535</v>
      </c>
      <c r="H16" s="187" t="s">
        <v>198</v>
      </c>
      <c r="I16" s="510"/>
      <c r="J16" s="510"/>
      <c r="K16" s="510"/>
      <c r="L16" s="510"/>
      <c r="M16" s="510"/>
      <c r="N16" s="510"/>
      <c r="O16" s="510"/>
      <c r="P16" s="510"/>
      <c r="Q16" s="510"/>
      <c r="R16" s="510"/>
      <c r="S16" s="510"/>
      <c r="T16" s="508"/>
      <c r="U16" s="508"/>
      <c r="V16" s="508"/>
      <c r="W16" s="508"/>
    </row>
    <row r="17" spans="1:23">
      <c r="A17" s="537"/>
      <c r="B17" s="305" t="s">
        <v>246</v>
      </c>
      <c r="C17" s="528">
        <v>1</v>
      </c>
      <c r="D17" s="184">
        <v>40.5</v>
      </c>
      <c r="E17" s="184">
        <v>31.05</v>
      </c>
      <c r="F17" s="184">
        <v>16.440000000000001</v>
      </c>
      <c r="G17" s="184">
        <v>22.13</v>
      </c>
      <c r="H17" s="184">
        <v>17.53</v>
      </c>
      <c r="I17" s="508"/>
      <c r="J17" s="508"/>
      <c r="K17" s="508"/>
      <c r="L17" s="508"/>
      <c r="M17" s="508"/>
      <c r="N17" s="508"/>
      <c r="O17" s="508"/>
      <c r="P17" s="508"/>
      <c r="Q17" s="508"/>
      <c r="R17" s="508"/>
      <c r="S17" s="508"/>
      <c r="T17" s="508"/>
      <c r="U17" s="508"/>
      <c r="V17" s="508"/>
      <c r="W17" s="508"/>
    </row>
    <row r="18" spans="1:23">
      <c r="A18" s="537"/>
      <c r="B18" s="305" t="s">
        <v>247</v>
      </c>
      <c r="C18" s="528">
        <v>0</v>
      </c>
      <c r="D18" s="184">
        <v>54.29</v>
      </c>
      <c r="E18" s="184">
        <v>59.45</v>
      </c>
      <c r="F18" s="184">
        <v>62.64</v>
      </c>
      <c r="G18" s="184">
        <v>58.47</v>
      </c>
      <c r="H18" s="184">
        <v>52.42</v>
      </c>
      <c r="I18" s="508"/>
      <c r="J18" s="508"/>
      <c r="K18" s="508"/>
      <c r="L18" s="508"/>
      <c r="M18" s="508"/>
      <c r="N18" s="508"/>
      <c r="O18" s="508"/>
      <c r="P18" s="508"/>
      <c r="Q18" s="508"/>
      <c r="R18" s="508"/>
      <c r="S18" s="508"/>
      <c r="T18" s="508"/>
      <c r="U18" s="508"/>
      <c r="V18" s="508"/>
      <c r="W18" s="508"/>
    </row>
    <row r="19" spans="1:23">
      <c r="A19" s="537"/>
      <c r="B19" s="305" t="s">
        <v>248</v>
      </c>
      <c r="C19" s="528">
        <v>-1</v>
      </c>
      <c r="D19" s="184">
        <v>4.97</v>
      </c>
      <c r="E19" s="184">
        <v>9.27</v>
      </c>
      <c r="F19" s="184">
        <v>20.32</v>
      </c>
      <c r="G19" s="184">
        <v>18.64</v>
      </c>
      <c r="H19" s="184">
        <v>7.86</v>
      </c>
      <c r="I19" s="508"/>
      <c r="J19" s="508"/>
      <c r="K19" s="508"/>
      <c r="L19" s="508"/>
      <c r="M19" s="508"/>
      <c r="N19" s="508"/>
      <c r="O19" s="508"/>
      <c r="P19" s="508"/>
      <c r="Q19" s="508"/>
      <c r="R19" s="508"/>
      <c r="S19" s="508"/>
      <c r="T19" s="508"/>
      <c r="U19" s="508"/>
      <c r="V19" s="508"/>
      <c r="W19" s="508"/>
    </row>
    <row r="20" spans="1:23">
      <c r="A20" s="537"/>
      <c r="B20" s="305" t="s">
        <v>109</v>
      </c>
      <c r="C20" s="528">
        <v>-2</v>
      </c>
      <c r="D20" s="184">
        <v>0.25</v>
      </c>
      <c r="E20" s="184">
        <v>0.24</v>
      </c>
      <c r="F20" s="184">
        <v>0.6</v>
      </c>
      <c r="G20" s="184">
        <v>0.76</v>
      </c>
      <c r="H20" s="184">
        <v>22.19</v>
      </c>
      <c r="I20" s="508"/>
      <c r="J20" s="508"/>
      <c r="K20" s="508"/>
      <c r="L20" s="508"/>
      <c r="M20" s="508"/>
      <c r="N20" s="508"/>
      <c r="O20" s="508"/>
      <c r="P20" s="508"/>
      <c r="Q20" s="508"/>
      <c r="R20" s="508"/>
      <c r="S20" s="508"/>
      <c r="T20" s="508"/>
      <c r="U20" s="508"/>
      <c r="V20" s="508"/>
      <c r="W20" s="508"/>
    </row>
    <row r="21" spans="1:23">
      <c r="A21" s="537"/>
      <c r="B21" s="537"/>
      <c r="C21" s="538"/>
      <c r="D21" s="188"/>
      <c r="E21" s="188"/>
      <c r="F21" s="188"/>
      <c r="G21" s="188"/>
      <c r="H21" s="188"/>
      <c r="I21" s="508"/>
      <c r="J21" s="508"/>
      <c r="K21" s="508"/>
      <c r="L21" s="508"/>
      <c r="M21" s="508"/>
      <c r="N21" s="508"/>
      <c r="O21" s="508"/>
      <c r="P21" s="508"/>
      <c r="Q21" s="508"/>
      <c r="R21" s="508"/>
      <c r="S21" s="508"/>
      <c r="T21" s="508"/>
      <c r="U21" s="508"/>
      <c r="V21" s="508"/>
      <c r="W21" s="508"/>
    </row>
    <row r="22" spans="1:23">
      <c r="A22" s="530"/>
      <c r="B22" s="531"/>
      <c r="C22" s="531"/>
      <c r="D22" s="532"/>
      <c r="E22" s="532"/>
      <c r="F22" s="532"/>
      <c r="G22" s="532"/>
      <c r="H22" s="532"/>
      <c r="I22" s="508"/>
      <c r="J22" s="508"/>
      <c r="K22" s="508"/>
      <c r="L22" s="508"/>
      <c r="M22" s="508"/>
      <c r="N22" s="508"/>
      <c r="O22" s="508"/>
      <c r="P22" s="508"/>
      <c r="Q22" s="508"/>
      <c r="R22" s="508"/>
      <c r="S22" s="508"/>
      <c r="T22" s="508"/>
      <c r="U22" s="508"/>
      <c r="V22" s="508"/>
      <c r="W22" s="508"/>
    </row>
    <row r="23" spans="1:23">
      <c r="A23" s="533">
        <v>3</v>
      </c>
      <c r="B23" s="534" t="s">
        <v>249</v>
      </c>
      <c r="C23" s="535"/>
      <c r="D23" s="536"/>
      <c r="E23" s="536"/>
      <c r="F23" s="536"/>
      <c r="G23" s="536"/>
      <c r="H23" s="536"/>
      <c r="I23" s="508"/>
      <c r="J23" s="508"/>
      <c r="K23" s="508"/>
      <c r="L23" s="508"/>
      <c r="M23" s="508"/>
      <c r="N23" s="508"/>
      <c r="O23" s="508"/>
      <c r="P23" s="508"/>
      <c r="Q23" s="508"/>
      <c r="R23" s="508"/>
      <c r="S23" s="508"/>
      <c r="T23" s="508"/>
      <c r="U23" s="508"/>
      <c r="V23" s="508"/>
      <c r="W23" s="508"/>
    </row>
    <row r="24" spans="1:23" ht="21">
      <c r="A24" s="537"/>
      <c r="B24" s="887"/>
      <c r="C24" s="889" t="s">
        <v>590</v>
      </c>
      <c r="D24" s="186" t="s">
        <v>693</v>
      </c>
      <c r="E24" s="186" t="s">
        <v>222</v>
      </c>
      <c r="F24" s="186" t="s">
        <v>411</v>
      </c>
      <c r="G24" s="186" t="s">
        <v>197</v>
      </c>
      <c r="H24" s="186" t="s">
        <v>484</v>
      </c>
      <c r="I24" s="508"/>
      <c r="J24" s="508"/>
      <c r="K24" s="508"/>
      <c r="L24" s="508"/>
      <c r="M24" s="508"/>
      <c r="N24" s="508"/>
      <c r="O24" s="508"/>
      <c r="P24" s="508"/>
      <c r="Q24" s="508"/>
      <c r="R24" s="508"/>
      <c r="S24" s="508"/>
      <c r="T24" s="508"/>
      <c r="U24" s="508"/>
      <c r="V24" s="508"/>
      <c r="W24" s="508"/>
    </row>
    <row r="25" spans="1:23">
      <c r="A25" s="537"/>
      <c r="B25" s="888"/>
      <c r="C25" s="890"/>
      <c r="D25" s="187" t="s">
        <v>535</v>
      </c>
      <c r="E25" s="187" t="s">
        <v>535</v>
      </c>
      <c r="F25" s="187" t="s">
        <v>535</v>
      </c>
      <c r="G25" s="187" t="s">
        <v>535</v>
      </c>
      <c r="H25" s="187" t="s">
        <v>198</v>
      </c>
      <c r="I25" s="508"/>
      <c r="J25" s="508"/>
      <c r="K25" s="508"/>
      <c r="L25" s="508"/>
      <c r="M25" s="508"/>
      <c r="N25" s="508"/>
      <c r="O25" s="508"/>
      <c r="P25" s="508"/>
      <c r="Q25" s="508"/>
      <c r="R25" s="508"/>
      <c r="S25" s="508"/>
      <c r="T25" s="508"/>
      <c r="U25" s="508"/>
      <c r="V25" s="508"/>
      <c r="W25" s="508"/>
    </row>
    <row r="26" spans="1:23">
      <c r="A26" s="537"/>
      <c r="B26" s="305" t="s">
        <v>209</v>
      </c>
      <c r="C26" s="528">
        <v>1</v>
      </c>
      <c r="D26" s="184">
        <v>70.75</v>
      </c>
      <c r="E26" s="184">
        <v>65.819999999999993</v>
      </c>
      <c r="F26" s="184">
        <v>40.29</v>
      </c>
      <c r="G26" s="184">
        <v>51.43</v>
      </c>
      <c r="H26" s="184">
        <v>37.57</v>
      </c>
      <c r="I26" s="508"/>
      <c r="J26" s="508"/>
      <c r="K26" s="508"/>
      <c r="L26" s="508"/>
      <c r="M26" s="508"/>
      <c r="N26" s="508"/>
      <c r="O26" s="508"/>
      <c r="P26" s="508"/>
      <c r="Q26" s="508"/>
      <c r="R26" s="508"/>
      <c r="S26" s="508"/>
      <c r="T26" s="508"/>
      <c r="U26" s="508"/>
      <c r="V26" s="508"/>
      <c r="W26" s="508"/>
    </row>
    <row r="27" spans="1:23">
      <c r="A27" s="537"/>
      <c r="B27" s="305" t="s">
        <v>243</v>
      </c>
      <c r="C27" s="528">
        <v>0</v>
      </c>
      <c r="D27" s="184">
        <v>19.690000000000001</v>
      </c>
      <c r="E27" s="184">
        <v>24.55</v>
      </c>
      <c r="F27" s="184">
        <v>39.450000000000003</v>
      </c>
      <c r="G27" s="184">
        <v>32.729999999999997</v>
      </c>
      <c r="H27" s="184">
        <v>24.23</v>
      </c>
      <c r="I27" s="508"/>
      <c r="J27" s="508"/>
      <c r="K27" s="508"/>
      <c r="L27" s="508"/>
      <c r="M27" s="508"/>
      <c r="N27" s="508"/>
      <c r="O27" s="508"/>
      <c r="P27" s="508"/>
      <c r="Q27" s="508"/>
      <c r="R27" s="508"/>
      <c r="S27" s="508"/>
      <c r="T27" s="508"/>
      <c r="U27" s="508"/>
      <c r="V27" s="508"/>
      <c r="W27" s="508"/>
    </row>
    <row r="28" spans="1:23">
      <c r="A28" s="537"/>
      <c r="B28" s="305" t="s">
        <v>244</v>
      </c>
      <c r="C28" s="528">
        <v>-1</v>
      </c>
      <c r="D28" s="184">
        <v>1.24</v>
      </c>
      <c r="E28" s="184">
        <v>2.71</v>
      </c>
      <c r="F28" s="184">
        <v>13.21</v>
      </c>
      <c r="G28" s="184">
        <v>7.63</v>
      </c>
      <c r="H28" s="184">
        <v>2.74</v>
      </c>
      <c r="I28" s="508"/>
      <c r="J28" s="508"/>
      <c r="K28" s="508"/>
      <c r="L28" s="508"/>
      <c r="M28" s="508"/>
      <c r="N28" s="508"/>
      <c r="O28" s="508"/>
      <c r="P28" s="508"/>
      <c r="Q28" s="508"/>
      <c r="R28" s="508"/>
      <c r="S28" s="508"/>
      <c r="T28" s="508"/>
      <c r="U28" s="508"/>
      <c r="V28" s="508"/>
      <c r="W28" s="508"/>
    </row>
    <row r="29" spans="1:23">
      <c r="A29" s="537"/>
      <c r="B29" s="305" t="s">
        <v>67</v>
      </c>
      <c r="C29" s="528">
        <v>-2</v>
      </c>
      <c r="D29" s="184">
        <v>0.19</v>
      </c>
      <c r="E29" s="184">
        <v>0.36</v>
      </c>
      <c r="F29" s="184">
        <v>0.78</v>
      </c>
      <c r="G29" s="184">
        <v>0.99</v>
      </c>
      <c r="H29" s="184">
        <v>28.25</v>
      </c>
      <c r="I29" s="508"/>
      <c r="J29" s="508"/>
      <c r="K29" s="508"/>
      <c r="L29" s="508"/>
      <c r="M29" s="508"/>
      <c r="N29" s="508"/>
      <c r="O29" s="508"/>
      <c r="P29" s="508"/>
      <c r="Q29" s="508"/>
      <c r="R29" s="508"/>
      <c r="S29" s="508"/>
      <c r="T29" s="508"/>
      <c r="U29" s="508"/>
      <c r="V29" s="508"/>
      <c r="W29" s="508"/>
    </row>
    <row r="30" spans="1:23">
      <c r="A30" s="537"/>
      <c r="B30" s="537"/>
      <c r="C30" s="538"/>
      <c r="D30" s="188"/>
      <c r="E30" s="188"/>
      <c r="F30" s="188"/>
      <c r="G30" s="188"/>
      <c r="H30" s="188"/>
      <c r="I30" s="508"/>
      <c r="J30" s="508"/>
      <c r="K30" s="508"/>
      <c r="L30" s="508"/>
      <c r="M30" s="508"/>
      <c r="N30" s="508"/>
      <c r="O30" s="508"/>
      <c r="P30" s="508"/>
      <c r="Q30" s="508"/>
      <c r="R30" s="508"/>
      <c r="S30" s="508"/>
      <c r="T30" s="508"/>
      <c r="U30" s="508"/>
      <c r="V30" s="508"/>
      <c r="W30" s="508"/>
    </row>
    <row r="31" spans="1:23">
      <c r="A31" s="530"/>
      <c r="B31" s="531"/>
      <c r="C31" s="531"/>
      <c r="D31" s="532"/>
      <c r="E31" s="532"/>
      <c r="F31" s="532"/>
      <c r="G31" s="532"/>
      <c r="H31" s="532"/>
      <c r="I31" s="508"/>
      <c r="J31" s="508"/>
      <c r="K31" s="508"/>
      <c r="L31" s="508"/>
      <c r="M31" s="508"/>
      <c r="N31" s="508"/>
      <c r="O31" s="508"/>
      <c r="P31" s="508"/>
      <c r="Q31" s="508"/>
      <c r="R31" s="508"/>
      <c r="S31" s="508"/>
      <c r="T31" s="508"/>
      <c r="U31" s="508"/>
      <c r="V31" s="508"/>
      <c r="W31" s="508"/>
    </row>
    <row r="32" spans="1:23">
      <c r="A32" s="533">
        <v>4</v>
      </c>
      <c r="B32" s="534" t="s">
        <v>250</v>
      </c>
      <c r="C32" s="535"/>
      <c r="D32" s="536"/>
      <c r="E32" s="536"/>
      <c r="F32" s="536"/>
      <c r="G32" s="536"/>
      <c r="H32" s="536"/>
      <c r="I32" s="508"/>
      <c r="J32" s="508"/>
      <c r="K32" s="508"/>
      <c r="L32" s="508"/>
      <c r="M32" s="508"/>
      <c r="N32" s="508"/>
      <c r="O32" s="508"/>
      <c r="P32" s="508"/>
      <c r="Q32" s="508"/>
      <c r="R32" s="508"/>
      <c r="S32" s="508"/>
      <c r="T32" s="508"/>
      <c r="U32" s="508"/>
      <c r="V32" s="508"/>
      <c r="W32" s="508"/>
    </row>
    <row r="33" spans="1:23" ht="21">
      <c r="A33" s="537"/>
      <c r="B33" s="887"/>
      <c r="C33" s="889" t="s">
        <v>590</v>
      </c>
      <c r="D33" s="186" t="s">
        <v>693</v>
      </c>
      <c r="E33" s="186" t="s">
        <v>222</v>
      </c>
      <c r="F33" s="186" t="s">
        <v>411</v>
      </c>
      <c r="G33" s="186" t="s">
        <v>197</v>
      </c>
      <c r="H33" s="186" t="s">
        <v>484</v>
      </c>
      <c r="I33" s="508"/>
      <c r="J33" s="508"/>
      <c r="K33" s="508"/>
      <c r="L33" s="508"/>
      <c r="M33" s="508"/>
      <c r="N33" s="508"/>
      <c r="O33" s="508"/>
      <c r="P33" s="508"/>
      <c r="Q33" s="508"/>
      <c r="R33" s="508"/>
      <c r="S33" s="508"/>
      <c r="T33" s="508"/>
      <c r="U33" s="508"/>
      <c r="V33" s="508"/>
      <c r="W33" s="508"/>
    </row>
    <row r="34" spans="1:23">
      <c r="A34" s="537"/>
      <c r="B34" s="888"/>
      <c r="C34" s="890"/>
      <c r="D34" s="187" t="s">
        <v>535</v>
      </c>
      <c r="E34" s="187" t="s">
        <v>535</v>
      </c>
      <c r="F34" s="187" t="s">
        <v>535</v>
      </c>
      <c r="G34" s="187" t="s">
        <v>535</v>
      </c>
      <c r="H34" s="187" t="s">
        <v>535</v>
      </c>
      <c r="I34" s="508"/>
      <c r="J34" s="508"/>
      <c r="K34" s="508"/>
      <c r="L34" s="508"/>
      <c r="M34" s="508"/>
      <c r="N34" s="508"/>
      <c r="O34" s="508"/>
      <c r="P34" s="508"/>
      <c r="Q34" s="508"/>
      <c r="R34" s="508"/>
      <c r="S34" s="508"/>
      <c r="T34" s="508"/>
      <c r="U34" s="508"/>
      <c r="V34" s="508"/>
      <c r="W34" s="508"/>
    </row>
    <row r="35" spans="1:23">
      <c r="A35" s="537"/>
      <c r="B35" s="305" t="s">
        <v>64</v>
      </c>
      <c r="C35" s="528">
        <v>1</v>
      </c>
      <c r="D35" s="184">
        <v>6.89</v>
      </c>
      <c r="E35" s="184">
        <v>8.66</v>
      </c>
      <c r="F35" s="184">
        <v>7.83</v>
      </c>
      <c r="G35" s="184">
        <v>7.45</v>
      </c>
      <c r="H35" s="184"/>
      <c r="I35" s="508"/>
      <c r="J35" s="508"/>
      <c r="K35" s="508"/>
      <c r="L35" s="508"/>
      <c r="M35" s="508"/>
      <c r="N35" s="508"/>
      <c r="O35" s="508"/>
      <c r="P35" s="508"/>
      <c r="Q35" s="508"/>
      <c r="R35" s="508"/>
      <c r="S35" s="508"/>
      <c r="T35" s="508"/>
      <c r="U35" s="508"/>
      <c r="V35" s="508"/>
      <c r="W35" s="508"/>
    </row>
    <row r="36" spans="1:23">
      <c r="A36" s="537"/>
      <c r="B36" s="305" t="s">
        <v>66</v>
      </c>
      <c r="C36" s="528">
        <v>0</v>
      </c>
      <c r="D36" s="184">
        <v>60.12</v>
      </c>
      <c r="E36" s="184">
        <v>60.17</v>
      </c>
      <c r="F36" s="184">
        <v>58.94</v>
      </c>
      <c r="G36" s="184">
        <v>31.8</v>
      </c>
      <c r="H36" s="184"/>
      <c r="I36" s="508"/>
      <c r="J36" s="508"/>
      <c r="K36" s="508"/>
      <c r="L36" s="508"/>
      <c r="M36" s="508"/>
      <c r="N36" s="508"/>
      <c r="O36" s="508"/>
      <c r="P36" s="508"/>
      <c r="Q36" s="508"/>
      <c r="R36" s="508"/>
      <c r="S36" s="508"/>
      <c r="T36" s="508"/>
      <c r="U36" s="508"/>
      <c r="V36" s="508"/>
      <c r="W36" s="508"/>
    </row>
    <row r="37" spans="1:23">
      <c r="A37" s="537"/>
      <c r="B37" s="305" t="s">
        <v>65</v>
      </c>
      <c r="C37" s="528">
        <v>-1</v>
      </c>
      <c r="D37" s="184">
        <v>18.510000000000002</v>
      </c>
      <c r="E37" s="184">
        <v>16</v>
      </c>
      <c r="F37" s="184">
        <v>16.920000000000002</v>
      </c>
      <c r="G37" s="184">
        <v>48.75</v>
      </c>
      <c r="H37" s="184"/>
      <c r="I37" s="508"/>
      <c r="J37" s="508"/>
      <c r="K37" s="508"/>
      <c r="L37" s="508"/>
      <c r="M37" s="508"/>
      <c r="N37" s="508"/>
      <c r="O37" s="508"/>
      <c r="P37" s="508"/>
      <c r="Q37" s="508"/>
      <c r="R37" s="508"/>
      <c r="S37" s="508"/>
      <c r="T37" s="508"/>
      <c r="U37" s="508"/>
      <c r="V37" s="508"/>
      <c r="W37" s="508"/>
    </row>
    <row r="38" spans="1:23">
      <c r="A38" s="537"/>
      <c r="B38" s="305" t="s">
        <v>67</v>
      </c>
      <c r="C38" s="528">
        <v>-2</v>
      </c>
      <c r="D38" s="184">
        <v>14.47</v>
      </c>
      <c r="E38" s="184">
        <v>15.16</v>
      </c>
      <c r="F38" s="184">
        <v>16.32</v>
      </c>
      <c r="G38" s="184">
        <v>12</v>
      </c>
      <c r="H38" s="184"/>
      <c r="I38" s="508"/>
      <c r="J38" s="508"/>
      <c r="K38" s="508"/>
      <c r="L38" s="508"/>
      <c r="M38" s="508"/>
      <c r="N38" s="508"/>
      <c r="O38" s="508"/>
      <c r="P38" s="508"/>
      <c r="Q38" s="508"/>
      <c r="R38" s="508"/>
      <c r="S38" s="508"/>
      <c r="T38" s="508"/>
      <c r="U38" s="508"/>
      <c r="V38" s="508"/>
      <c r="W38" s="508"/>
    </row>
    <row r="39" spans="1:23">
      <c r="A39" s="537"/>
      <c r="B39" s="537"/>
      <c r="C39" s="538"/>
      <c r="D39" s="188"/>
      <c r="E39" s="188"/>
      <c r="F39" s="188"/>
      <c r="G39" s="188"/>
      <c r="H39" s="188"/>
      <c r="I39" s="508"/>
      <c r="J39" s="508"/>
      <c r="K39" s="508"/>
      <c r="L39" s="508"/>
      <c r="M39" s="508"/>
      <c r="N39" s="508"/>
      <c r="O39" s="508"/>
      <c r="P39" s="508"/>
      <c r="Q39" s="508"/>
      <c r="R39" s="508"/>
      <c r="S39" s="508"/>
      <c r="T39" s="508"/>
      <c r="U39" s="508"/>
      <c r="V39" s="508"/>
      <c r="W39" s="508"/>
    </row>
    <row r="40" spans="1:23">
      <c r="A40" s="530"/>
      <c r="B40" s="531"/>
      <c r="C40" s="531"/>
      <c r="D40" s="532"/>
      <c r="E40" s="532"/>
      <c r="F40" s="532"/>
      <c r="G40" s="532"/>
      <c r="H40" s="532"/>
      <c r="I40" s="508"/>
      <c r="J40" s="508"/>
      <c r="K40" s="508"/>
      <c r="L40" s="508"/>
      <c r="M40" s="508"/>
      <c r="N40" s="508"/>
      <c r="O40" s="508"/>
      <c r="P40" s="508"/>
      <c r="Q40" s="508"/>
      <c r="R40" s="508"/>
      <c r="S40" s="508"/>
      <c r="T40" s="508"/>
      <c r="U40" s="508"/>
      <c r="V40" s="508"/>
      <c r="W40" s="508"/>
    </row>
    <row r="41" spans="1:23">
      <c r="A41" s="533">
        <v>5</v>
      </c>
      <c r="B41" s="534" t="s">
        <v>251</v>
      </c>
      <c r="C41" s="535"/>
      <c r="D41" s="536"/>
      <c r="E41" s="536"/>
      <c r="F41" s="536"/>
      <c r="G41" s="536"/>
      <c r="H41" s="536"/>
      <c r="I41" s="508"/>
      <c r="J41" s="508"/>
      <c r="K41" s="508"/>
      <c r="L41" s="508"/>
      <c r="M41" s="508"/>
      <c r="N41" s="508"/>
      <c r="O41" s="508"/>
      <c r="P41" s="508"/>
      <c r="Q41" s="508"/>
      <c r="R41" s="508"/>
      <c r="S41" s="508"/>
      <c r="T41" s="508"/>
      <c r="U41" s="508"/>
      <c r="V41" s="508"/>
      <c r="W41" s="508"/>
    </row>
    <row r="42" spans="1:23" ht="21">
      <c r="A42" s="537"/>
      <c r="B42" s="887"/>
      <c r="C42" s="889" t="s">
        <v>590</v>
      </c>
      <c r="D42" s="186" t="s">
        <v>693</v>
      </c>
      <c r="E42" s="186" t="s">
        <v>222</v>
      </c>
      <c r="F42" s="186" t="s">
        <v>411</v>
      </c>
      <c r="G42" s="186" t="s">
        <v>197</v>
      </c>
      <c r="H42" s="186" t="s">
        <v>484</v>
      </c>
      <c r="I42" s="508"/>
      <c r="J42" s="508"/>
      <c r="K42" s="508"/>
      <c r="L42" s="508"/>
      <c r="M42" s="508"/>
      <c r="N42" s="508"/>
      <c r="O42" s="508"/>
      <c r="P42" s="508"/>
      <c r="Q42" s="508"/>
      <c r="R42" s="508"/>
      <c r="S42" s="508"/>
      <c r="T42" s="508"/>
      <c r="U42" s="508"/>
      <c r="V42" s="508"/>
      <c r="W42" s="508"/>
    </row>
    <row r="43" spans="1:23">
      <c r="A43" s="537"/>
      <c r="B43" s="888"/>
      <c r="C43" s="890"/>
      <c r="D43" s="187" t="s">
        <v>535</v>
      </c>
      <c r="E43" s="187" t="s">
        <v>535</v>
      </c>
      <c r="F43" s="187" t="s">
        <v>535</v>
      </c>
      <c r="G43" s="187" t="s">
        <v>535</v>
      </c>
      <c r="H43" s="187" t="s">
        <v>535</v>
      </c>
      <c r="I43" s="508"/>
      <c r="J43" s="508"/>
      <c r="K43" s="508"/>
      <c r="L43" s="508"/>
      <c r="M43" s="508"/>
      <c r="N43" s="508"/>
      <c r="O43" s="508"/>
      <c r="P43" s="508"/>
      <c r="Q43" s="508"/>
      <c r="R43" s="508"/>
      <c r="S43" s="508"/>
      <c r="T43" s="508"/>
      <c r="U43" s="508"/>
      <c r="V43" s="508"/>
      <c r="W43" s="508"/>
    </row>
    <row r="44" spans="1:23">
      <c r="A44" s="537"/>
      <c r="B44" s="305" t="s">
        <v>64</v>
      </c>
      <c r="C44" s="528">
        <v>1</v>
      </c>
      <c r="D44" s="184">
        <v>3.29</v>
      </c>
      <c r="E44" s="184">
        <v>6.68</v>
      </c>
      <c r="F44" s="184">
        <v>5.98</v>
      </c>
      <c r="G44" s="184">
        <v>3.2</v>
      </c>
      <c r="H44" s="184"/>
      <c r="I44" s="508"/>
      <c r="J44" s="508"/>
      <c r="K44" s="508"/>
      <c r="L44" s="508"/>
      <c r="M44" s="508"/>
      <c r="N44" s="508"/>
      <c r="O44" s="508"/>
      <c r="P44" s="508"/>
      <c r="Q44" s="508"/>
      <c r="R44" s="508"/>
      <c r="S44" s="508"/>
      <c r="T44" s="508"/>
      <c r="U44" s="508"/>
      <c r="V44" s="508"/>
      <c r="W44" s="508"/>
    </row>
    <row r="45" spans="1:23">
      <c r="A45" s="537"/>
      <c r="B45" s="305" t="s">
        <v>66</v>
      </c>
      <c r="C45" s="528">
        <v>0</v>
      </c>
      <c r="D45" s="184">
        <v>61.43</v>
      </c>
      <c r="E45" s="184">
        <v>61.61</v>
      </c>
      <c r="F45" s="184">
        <v>59.29</v>
      </c>
      <c r="G45" s="184">
        <v>43.33</v>
      </c>
      <c r="H45" s="184"/>
      <c r="I45" s="508"/>
      <c r="J45" s="508"/>
      <c r="K45" s="508"/>
      <c r="L45" s="508"/>
      <c r="M45" s="508"/>
      <c r="N45" s="508"/>
      <c r="O45" s="508"/>
      <c r="P45" s="508"/>
      <c r="Q45" s="508"/>
      <c r="R45" s="508"/>
      <c r="S45" s="508"/>
      <c r="T45" s="508"/>
      <c r="U45" s="508"/>
      <c r="V45" s="508"/>
      <c r="W45" s="508"/>
    </row>
    <row r="46" spans="1:23">
      <c r="A46" s="537"/>
      <c r="B46" s="305" t="s">
        <v>65</v>
      </c>
      <c r="C46" s="528">
        <v>-1</v>
      </c>
      <c r="D46" s="184">
        <v>15.4</v>
      </c>
      <c r="E46" s="184">
        <v>11.67</v>
      </c>
      <c r="F46" s="184">
        <v>12.97</v>
      </c>
      <c r="G46" s="184">
        <v>31.86</v>
      </c>
      <c r="H46" s="184"/>
      <c r="I46" s="508"/>
      <c r="J46" s="508"/>
      <c r="K46" s="508"/>
      <c r="L46" s="508"/>
      <c r="M46" s="508"/>
      <c r="N46" s="508"/>
      <c r="O46" s="508"/>
      <c r="P46" s="508"/>
      <c r="Q46" s="508"/>
      <c r="R46" s="508"/>
      <c r="S46" s="508"/>
      <c r="T46" s="508"/>
      <c r="U46" s="508"/>
      <c r="V46" s="508"/>
      <c r="W46" s="508"/>
    </row>
    <row r="47" spans="1:23">
      <c r="A47" s="537"/>
      <c r="B47" s="305" t="s">
        <v>67</v>
      </c>
      <c r="C47" s="528">
        <v>-2</v>
      </c>
      <c r="D47" s="184">
        <v>19.88</v>
      </c>
      <c r="E47" s="184">
        <v>20.04</v>
      </c>
      <c r="F47" s="184">
        <v>21.76</v>
      </c>
      <c r="G47" s="184">
        <v>21.61</v>
      </c>
      <c r="H47" s="184"/>
      <c r="I47" s="508"/>
      <c r="J47" s="508"/>
      <c r="K47" s="508"/>
      <c r="L47" s="508"/>
      <c r="M47" s="508"/>
      <c r="N47" s="508"/>
      <c r="O47" s="508"/>
      <c r="P47" s="508"/>
      <c r="Q47" s="508"/>
      <c r="R47" s="508"/>
      <c r="S47" s="508"/>
      <c r="T47" s="508"/>
      <c r="U47" s="508"/>
      <c r="V47" s="508"/>
      <c r="W47" s="508"/>
    </row>
    <row r="48" spans="1:23">
      <c r="A48" s="537"/>
      <c r="B48" s="537"/>
      <c r="C48" s="538"/>
      <c r="D48" s="188"/>
      <c r="E48" s="188"/>
      <c r="F48" s="188"/>
      <c r="G48" s="188"/>
      <c r="H48" s="188"/>
      <c r="I48" s="508"/>
      <c r="J48" s="508"/>
      <c r="K48" s="508"/>
      <c r="L48" s="508"/>
      <c r="M48" s="508"/>
      <c r="N48" s="508"/>
      <c r="O48" s="508"/>
      <c r="P48" s="508"/>
      <c r="Q48" s="508"/>
      <c r="R48" s="508"/>
      <c r="S48" s="508"/>
      <c r="T48" s="508"/>
      <c r="U48" s="508"/>
      <c r="V48" s="508"/>
      <c r="W48" s="508"/>
    </row>
    <row r="49" spans="1:23">
      <c r="A49" s="530"/>
      <c r="B49" s="531"/>
      <c r="C49" s="531"/>
      <c r="D49" s="532"/>
      <c r="E49" s="532"/>
      <c r="F49" s="532"/>
      <c r="G49" s="532"/>
      <c r="H49" s="532"/>
      <c r="I49" s="508"/>
      <c r="J49" s="508"/>
      <c r="K49" s="508"/>
      <c r="L49" s="508"/>
      <c r="M49" s="508"/>
      <c r="N49" s="508"/>
      <c r="O49" s="508"/>
      <c r="P49" s="508"/>
      <c r="Q49" s="508"/>
      <c r="R49" s="508"/>
      <c r="S49" s="508"/>
      <c r="T49" s="508"/>
      <c r="U49" s="508"/>
      <c r="V49" s="508"/>
      <c r="W49" s="508"/>
    </row>
    <row r="50" spans="1:23">
      <c r="A50" s="533">
        <v>6</v>
      </c>
      <c r="B50" s="534" t="s">
        <v>254</v>
      </c>
      <c r="C50" s="535"/>
      <c r="D50" s="536"/>
      <c r="E50" s="536"/>
      <c r="F50" s="536"/>
      <c r="G50" s="536"/>
      <c r="H50" s="536"/>
      <c r="I50" s="508"/>
      <c r="J50" s="508"/>
      <c r="K50" s="508"/>
      <c r="L50" s="508"/>
      <c r="M50" s="508"/>
      <c r="N50" s="508"/>
      <c r="O50" s="508"/>
      <c r="P50" s="508"/>
      <c r="Q50" s="508"/>
      <c r="R50" s="508"/>
      <c r="S50" s="508"/>
      <c r="T50" s="508"/>
      <c r="U50" s="508"/>
      <c r="V50" s="508"/>
      <c r="W50" s="508"/>
    </row>
    <row r="51" spans="1:23" ht="21">
      <c r="A51" s="537"/>
      <c r="B51" s="887"/>
      <c r="C51" s="889" t="s">
        <v>590</v>
      </c>
      <c r="D51" s="186" t="s">
        <v>693</v>
      </c>
      <c r="E51" s="186" t="s">
        <v>222</v>
      </c>
      <c r="F51" s="186" t="s">
        <v>411</v>
      </c>
      <c r="G51" s="186" t="s">
        <v>197</v>
      </c>
      <c r="H51" s="186" t="s">
        <v>484</v>
      </c>
      <c r="I51" s="508"/>
      <c r="J51" s="508"/>
      <c r="K51" s="508"/>
      <c r="L51" s="508"/>
      <c r="M51" s="508"/>
      <c r="N51" s="508"/>
      <c r="O51" s="508"/>
      <c r="P51" s="508"/>
      <c r="Q51" s="508"/>
      <c r="R51" s="508"/>
      <c r="S51" s="508"/>
      <c r="T51" s="508"/>
      <c r="U51" s="508"/>
      <c r="V51" s="508"/>
      <c r="W51" s="508"/>
    </row>
    <row r="52" spans="1:23">
      <c r="A52" s="537"/>
      <c r="B52" s="888"/>
      <c r="C52" s="890"/>
      <c r="D52" s="187" t="s">
        <v>535</v>
      </c>
      <c r="E52" s="187" t="s">
        <v>535</v>
      </c>
      <c r="F52" s="187" t="s">
        <v>535</v>
      </c>
      <c r="G52" s="187" t="s">
        <v>535</v>
      </c>
      <c r="H52" s="187" t="s">
        <v>535</v>
      </c>
      <c r="I52" s="508"/>
      <c r="J52" s="508"/>
      <c r="K52" s="508"/>
      <c r="L52" s="508"/>
      <c r="M52" s="508"/>
      <c r="N52" s="508"/>
      <c r="O52" s="508"/>
      <c r="P52" s="508"/>
      <c r="Q52" s="508"/>
      <c r="R52" s="508"/>
      <c r="S52" s="508"/>
      <c r="T52" s="508"/>
      <c r="U52" s="508"/>
      <c r="V52" s="508"/>
      <c r="W52" s="508"/>
    </row>
    <row r="53" spans="1:23">
      <c r="A53" s="537"/>
      <c r="B53" s="305" t="s">
        <v>64</v>
      </c>
      <c r="C53" s="528">
        <v>1</v>
      </c>
      <c r="D53" s="184">
        <v>4.3499999999999996</v>
      </c>
      <c r="E53" s="184">
        <v>6.98</v>
      </c>
      <c r="F53" s="184">
        <v>8.73</v>
      </c>
      <c r="G53" s="184">
        <v>4.3099999999999996</v>
      </c>
      <c r="H53" s="184"/>
      <c r="I53" s="508"/>
      <c r="J53" s="508"/>
      <c r="K53" s="508"/>
      <c r="L53" s="508"/>
      <c r="M53" s="508"/>
      <c r="N53" s="508"/>
      <c r="O53" s="508"/>
      <c r="P53" s="508"/>
      <c r="Q53" s="508"/>
      <c r="R53" s="508"/>
      <c r="S53" s="508"/>
      <c r="T53" s="508"/>
      <c r="U53" s="508"/>
      <c r="V53" s="508"/>
      <c r="W53" s="508"/>
    </row>
    <row r="54" spans="1:23">
      <c r="A54" s="537"/>
      <c r="B54" s="305" t="s">
        <v>66</v>
      </c>
      <c r="C54" s="528">
        <v>0</v>
      </c>
      <c r="D54" s="184">
        <v>59.81</v>
      </c>
      <c r="E54" s="184">
        <v>60.77</v>
      </c>
      <c r="F54" s="184">
        <v>57.5</v>
      </c>
      <c r="G54" s="184">
        <v>44.79</v>
      </c>
      <c r="H54" s="184"/>
      <c r="I54" s="508"/>
      <c r="J54" s="508"/>
      <c r="K54" s="508"/>
      <c r="L54" s="508"/>
      <c r="M54" s="508"/>
      <c r="N54" s="508"/>
      <c r="O54" s="508"/>
      <c r="P54" s="508"/>
      <c r="Q54" s="508"/>
      <c r="R54" s="508"/>
      <c r="S54" s="508"/>
      <c r="T54" s="508"/>
      <c r="U54" s="508"/>
      <c r="V54" s="508"/>
      <c r="W54" s="508"/>
    </row>
    <row r="55" spans="1:23">
      <c r="A55" s="537"/>
      <c r="B55" s="305" t="s">
        <v>65</v>
      </c>
      <c r="C55" s="528">
        <v>-1</v>
      </c>
      <c r="D55" s="184">
        <v>15.03</v>
      </c>
      <c r="E55" s="184">
        <v>11.43</v>
      </c>
      <c r="F55" s="184">
        <v>11.36</v>
      </c>
      <c r="G55" s="184">
        <v>28.07</v>
      </c>
      <c r="H55" s="184"/>
      <c r="I55" s="508"/>
      <c r="J55" s="508"/>
      <c r="K55" s="508"/>
      <c r="L55" s="508"/>
      <c r="M55" s="508"/>
      <c r="N55" s="508"/>
      <c r="O55" s="508"/>
      <c r="P55" s="508"/>
      <c r="Q55" s="508"/>
      <c r="R55" s="508"/>
      <c r="S55" s="508"/>
      <c r="T55" s="508"/>
      <c r="U55" s="508"/>
      <c r="V55" s="508"/>
      <c r="W55" s="508"/>
    </row>
    <row r="56" spans="1:23">
      <c r="A56" s="537"/>
      <c r="B56" s="305" t="s">
        <v>67</v>
      </c>
      <c r="C56" s="528">
        <v>-2</v>
      </c>
      <c r="D56" s="184">
        <v>20.81</v>
      </c>
      <c r="E56" s="184">
        <v>20.82</v>
      </c>
      <c r="F56" s="184">
        <v>22.41</v>
      </c>
      <c r="G56" s="184">
        <v>22.83</v>
      </c>
      <c r="H56" s="184"/>
      <c r="I56" s="508"/>
      <c r="J56" s="508"/>
      <c r="K56" s="508"/>
      <c r="L56" s="508"/>
      <c r="M56" s="508"/>
      <c r="N56" s="508"/>
      <c r="O56" s="508"/>
      <c r="P56" s="508"/>
      <c r="Q56" s="508"/>
      <c r="R56" s="508"/>
      <c r="S56" s="508"/>
      <c r="T56" s="508"/>
      <c r="U56" s="508"/>
      <c r="V56" s="508"/>
      <c r="W56" s="508"/>
    </row>
    <row r="57" spans="1:23">
      <c r="A57" s="537"/>
      <c r="B57" s="537"/>
      <c r="C57" s="538"/>
      <c r="D57" s="188"/>
      <c r="E57" s="188"/>
      <c r="F57" s="188"/>
      <c r="G57" s="188"/>
      <c r="H57" s="188"/>
      <c r="I57" s="508"/>
      <c r="J57" s="508"/>
      <c r="K57" s="508"/>
      <c r="L57" s="508"/>
      <c r="M57" s="508"/>
      <c r="N57" s="508"/>
      <c r="O57" s="508"/>
      <c r="P57" s="508"/>
      <c r="Q57" s="508"/>
      <c r="R57" s="508"/>
      <c r="S57" s="508"/>
      <c r="T57" s="508"/>
      <c r="U57" s="508"/>
      <c r="V57" s="508"/>
      <c r="W57" s="508"/>
    </row>
    <row r="58" spans="1:23">
      <c r="A58" s="530"/>
      <c r="B58" s="531"/>
      <c r="C58" s="531"/>
      <c r="D58" s="532"/>
      <c r="E58" s="532"/>
      <c r="F58" s="532"/>
      <c r="G58" s="532"/>
      <c r="H58" s="532"/>
      <c r="I58" s="508"/>
      <c r="J58" s="508"/>
      <c r="K58" s="508"/>
      <c r="L58" s="508"/>
      <c r="M58" s="508"/>
      <c r="N58" s="508"/>
      <c r="O58" s="508"/>
      <c r="P58" s="508"/>
      <c r="Q58" s="508"/>
      <c r="R58" s="508"/>
      <c r="S58" s="508"/>
      <c r="T58" s="508"/>
      <c r="U58" s="508"/>
      <c r="V58" s="508"/>
      <c r="W58" s="508"/>
    </row>
    <row r="59" spans="1:23">
      <c r="A59" s="533">
        <v>7</v>
      </c>
      <c r="B59" s="534" t="s">
        <v>255</v>
      </c>
      <c r="C59" s="535"/>
      <c r="D59" s="536"/>
      <c r="E59" s="536"/>
      <c r="F59" s="536"/>
      <c r="G59" s="536"/>
      <c r="H59" s="536"/>
      <c r="I59" s="508"/>
      <c r="J59" s="508"/>
      <c r="K59" s="508"/>
      <c r="L59" s="508"/>
      <c r="M59" s="508"/>
      <c r="N59" s="508"/>
      <c r="O59" s="508"/>
      <c r="P59" s="508"/>
      <c r="Q59" s="508"/>
      <c r="R59" s="508"/>
      <c r="S59" s="508"/>
      <c r="T59" s="508"/>
      <c r="U59" s="508"/>
      <c r="V59" s="508"/>
      <c r="W59" s="508"/>
    </row>
    <row r="60" spans="1:23" ht="21">
      <c r="A60" s="537"/>
      <c r="B60" s="887"/>
      <c r="C60" s="889" t="s">
        <v>590</v>
      </c>
      <c r="D60" s="186" t="s">
        <v>693</v>
      </c>
      <c r="E60" s="186" t="s">
        <v>222</v>
      </c>
      <c r="F60" s="186" t="s">
        <v>411</v>
      </c>
      <c r="G60" s="186" t="s">
        <v>197</v>
      </c>
      <c r="H60" s="186" t="s">
        <v>484</v>
      </c>
      <c r="I60" s="508"/>
      <c r="J60" s="508"/>
      <c r="K60" s="508"/>
      <c r="L60" s="508"/>
      <c r="M60" s="508"/>
      <c r="N60" s="508"/>
      <c r="O60" s="508"/>
      <c r="P60" s="508"/>
      <c r="Q60" s="508"/>
      <c r="R60" s="508"/>
      <c r="S60" s="508"/>
      <c r="T60" s="508"/>
      <c r="U60" s="508"/>
      <c r="V60" s="508"/>
      <c r="W60" s="508"/>
    </row>
    <row r="61" spans="1:23">
      <c r="A61" s="537"/>
      <c r="B61" s="888"/>
      <c r="C61" s="890"/>
      <c r="D61" s="187" t="s">
        <v>198</v>
      </c>
      <c r="E61" s="187" t="s">
        <v>198</v>
      </c>
      <c r="F61" s="187" t="s">
        <v>198</v>
      </c>
      <c r="G61" s="187" t="s">
        <v>198</v>
      </c>
      <c r="H61" s="187" t="s">
        <v>198</v>
      </c>
      <c r="I61" s="508"/>
      <c r="J61" s="508"/>
      <c r="K61" s="508"/>
      <c r="L61" s="508"/>
      <c r="M61" s="508"/>
      <c r="N61" s="508"/>
      <c r="O61" s="508"/>
      <c r="P61" s="508"/>
      <c r="Q61" s="508"/>
      <c r="R61" s="508"/>
      <c r="S61" s="508"/>
      <c r="T61" s="508"/>
      <c r="U61" s="508"/>
      <c r="V61" s="508"/>
      <c r="W61" s="508"/>
    </row>
    <row r="62" spans="1:23">
      <c r="A62" s="537"/>
      <c r="B62" s="305" t="s">
        <v>256</v>
      </c>
      <c r="C62" s="528">
        <v>1</v>
      </c>
      <c r="D62" s="184">
        <v>18.38</v>
      </c>
      <c r="E62" s="184">
        <v>17.02</v>
      </c>
      <c r="F62" s="184">
        <v>17.21</v>
      </c>
      <c r="G62" s="184">
        <v>19.489999999999998</v>
      </c>
      <c r="H62" s="184">
        <v>18.350000000000001</v>
      </c>
      <c r="I62" s="508"/>
      <c r="J62" s="508"/>
      <c r="K62" s="508"/>
      <c r="L62" s="508"/>
      <c r="M62" s="508"/>
      <c r="N62" s="508"/>
      <c r="O62" s="508"/>
      <c r="P62" s="508"/>
      <c r="Q62" s="508"/>
      <c r="R62" s="508"/>
      <c r="S62" s="508"/>
      <c r="T62" s="508"/>
      <c r="U62" s="508"/>
      <c r="V62" s="508"/>
      <c r="W62" s="508"/>
    </row>
    <row r="63" spans="1:23">
      <c r="A63" s="537"/>
      <c r="B63" s="305" t="s">
        <v>303</v>
      </c>
      <c r="C63" s="528">
        <v>0</v>
      </c>
      <c r="D63" s="184">
        <v>33.799999999999997</v>
      </c>
      <c r="E63" s="184">
        <v>38.14</v>
      </c>
      <c r="F63" s="184">
        <v>31.71</v>
      </c>
      <c r="G63" s="184">
        <v>27.67</v>
      </c>
      <c r="H63" s="184">
        <v>31.1</v>
      </c>
      <c r="I63" s="508"/>
      <c r="J63" s="508"/>
      <c r="K63" s="508"/>
      <c r="L63" s="508"/>
      <c r="M63" s="508"/>
      <c r="N63" s="508"/>
      <c r="O63" s="508"/>
      <c r="P63" s="508"/>
      <c r="Q63" s="508"/>
      <c r="R63" s="508"/>
      <c r="S63" s="508"/>
      <c r="T63" s="508"/>
      <c r="U63" s="508"/>
      <c r="V63" s="508"/>
      <c r="W63" s="508"/>
    </row>
    <row r="64" spans="1:23">
      <c r="A64" s="537"/>
      <c r="B64" s="305" t="s">
        <v>304</v>
      </c>
      <c r="C64" s="528">
        <v>-1</v>
      </c>
      <c r="D64" s="184">
        <v>17.420000000000002</v>
      </c>
      <c r="E64" s="184">
        <v>14.47</v>
      </c>
      <c r="F64" s="184">
        <v>17.87</v>
      </c>
      <c r="G64" s="184">
        <v>20.74</v>
      </c>
      <c r="H64" s="184">
        <v>19.16</v>
      </c>
      <c r="I64" s="508"/>
      <c r="J64" s="508"/>
      <c r="K64" s="508"/>
      <c r="L64" s="508"/>
      <c r="M64" s="508"/>
      <c r="N64" s="508"/>
      <c r="O64" s="508"/>
      <c r="P64" s="508"/>
      <c r="Q64" s="508"/>
      <c r="R64" s="508"/>
      <c r="S64" s="508"/>
      <c r="T64" s="508"/>
      <c r="U64" s="508"/>
      <c r="V64" s="508"/>
      <c r="W64" s="508"/>
    </row>
    <row r="65" spans="1:23">
      <c r="A65" s="537"/>
      <c r="B65" s="305" t="s">
        <v>67</v>
      </c>
      <c r="C65" s="528">
        <v>-2</v>
      </c>
      <c r="D65" s="184">
        <v>30.4</v>
      </c>
      <c r="E65" s="184">
        <v>30.37</v>
      </c>
      <c r="F65" s="184">
        <v>33.21</v>
      </c>
      <c r="G65" s="184">
        <v>32.1</v>
      </c>
      <c r="H65" s="184">
        <v>31.39</v>
      </c>
      <c r="I65" s="508"/>
      <c r="J65" s="508"/>
      <c r="K65" s="508"/>
      <c r="L65" s="508"/>
      <c r="M65" s="508"/>
      <c r="N65" s="508"/>
      <c r="O65" s="508"/>
      <c r="P65" s="508"/>
      <c r="Q65" s="508"/>
      <c r="R65" s="508"/>
      <c r="S65" s="508"/>
      <c r="T65" s="508"/>
      <c r="U65" s="508"/>
      <c r="V65" s="508"/>
      <c r="W65" s="508"/>
    </row>
    <row r="66" spans="1:23">
      <c r="A66" s="537"/>
      <c r="B66" s="537"/>
      <c r="C66" s="538"/>
      <c r="D66" s="188"/>
      <c r="E66" s="188"/>
      <c r="F66" s="188"/>
      <c r="G66" s="188"/>
      <c r="H66" s="188"/>
      <c r="I66" s="508"/>
      <c r="J66" s="508"/>
      <c r="K66" s="508"/>
      <c r="L66" s="508"/>
      <c r="M66" s="508"/>
      <c r="N66" s="508"/>
      <c r="O66" s="508"/>
      <c r="P66" s="508"/>
      <c r="Q66" s="508"/>
      <c r="R66" s="508"/>
      <c r="S66" s="508"/>
      <c r="T66" s="508"/>
      <c r="U66" s="508"/>
      <c r="V66" s="508"/>
      <c r="W66" s="508"/>
    </row>
    <row r="67" spans="1:23">
      <c r="A67" s="530"/>
      <c r="B67" s="531"/>
      <c r="C67" s="531"/>
      <c r="D67" s="532"/>
      <c r="E67" s="532"/>
      <c r="F67" s="532"/>
      <c r="G67" s="532"/>
      <c r="H67" s="532"/>
      <c r="I67" s="508"/>
      <c r="J67" s="508"/>
      <c r="K67" s="508"/>
      <c r="L67" s="508"/>
      <c r="M67" s="508"/>
      <c r="N67" s="508"/>
      <c r="O67" s="508"/>
      <c r="P67" s="508"/>
      <c r="Q67" s="508"/>
      <c r="R67" s="508"/>
      <c r="S67" s="508"/>
      <c r="T67" s="508"/>
      <c r="U67" s="508"/>
      <c r="V67" s="508"/>
      <c r="W67" s="508"/>
    </row>
    <row r="68" spans="1:23">
      <c r="A68" s="533">
        <v>8</v>
      </c>
      <c r="B68" s="534" t="s">
        <v>257</v>
      </c>
      <c r="C68" s="535"/>
      <c r="D68" s="536"/>
      <c r="E68" s="536"/>
      <c r="F68" s="536"/>
      <c r="G68" s="536"/>
      <c r="H68" s="536"/>
      <c r="I68" s="508"/>
      <c r="J68" s="508"/>
      <c r="K68" s="508"/>
      <c r="L68" s="508"/>
      <c r="M68" s="508"/>
      <c r="N68" s="508"/>
      <c r="O68" s="508"/>
      <c r="P68" s="508"/>
      <c r="Q68" s="508"/>
      <c r="R68" s="508"/>
      <c r="S68" s="508"/>
      <c r="T68" s="508"/>
      <c r="U68" s="508"/>
      <c r="V68" s="508"/>
      <c r="W68" s="508"/>
    </row>
    <row r="69" spans="1:23" ht="21">
      <c r="A69" s="537"/>
      <c r="B69" s="887"/>
      <c r="C69" s="889" t="s">
        <v>590</v>
      </c>
      <c r="D69" s="186" t="s">
        <v>693</v>
      </c>
      <c r="E69" s="186" t="s">
        <v>222</v>
      </c>
      <c r="F69" s="186" t="s">
        <v>411</v>
      </c>
      <c r="G69" s="186" t="s">
        <v>197</v>
      </c>
      <c r="H69" s="186" t="s">
        <v>484</v>
      </c>
      <c r="I69" s="508"/>
      <c r="J69" s="508"/>
      <c r="K69" s="508"/>
      <c r="L69" s="508"/>
      <c r="M69" s="508"/>
      <c r="N69" s="508"/>
      <c r="O69" s="508"/>
      <c r="P69" s="508"/>
      <c r="Q69" s="508"/>
      <c r="R69" s="508"/>
      <c r="S69" s="508"/>
      <c r="T69" s="508"/>
      <c r="U69" s="508"/>
      <c r="V69" s="508"/>
      <c r="W69" s="508"/>
    </row>
    <row r="70" spans="1:23">
      <c r="A70" s="537"/>
      <c r="B70" s="888"/>
      <c r="C70" s="890"/>
      <c r="D70" s="187" t="s">
        <v>198</v>
      </c>
      <c r="E70" s="187" t="s">
        <v>198</v>
      </c>
      <c r="F70" s="187" t="s">
        <v>198</v>
      </c>
      <c r="G70" s="187" t="s">
        <v>198</v>
      </c>
      <c r="H70" s="187" t="s">
        <v>198</v>
      </c>
      <c r="I70" s="508"/>
      <c r="J70" s="508"/>
      <c r="K70" s="508"/>
      <c r="L70" s="508"/>
      <c r="M70" s="508"/>
      <c r="N70" s="508"/>
      <c r="O70" s="508"/>
      <c r="P70" s="508"/>
      <c r="Q70" s="508"/>
      <c r="R70" s="508"/>
      <c r="S70" s="508"/>
      <c r="T70" s="508"/>
      <c r="U70" s="508"/>
      <c r="V70" s="508"/>
      <c r="W70" s="508"/>
    </row>
    <row r="71" spans="1:23">
      <c r="A71" s="537"/>
      <c r="B71" s="305" t="s">
        <v>256</v>
      </c>
      <c r="C71" s="528">
        <v>1</v>
      </c>
      <c r="D71" s="184">
        <v>21.98</v>
      </c>
      <c r="E71" s="184">
        <v>21.43</v>
      </c>
      <c r="F71" s="184">
        <v>19.190000000000001</v>
      </c>
      <c r="G71" s="184">
        <v>16.920000000000002</v>
      </c>
      <c r="H71" s="184">
        <v>18.05</v>
      </c>
      <c r="I71" s="508"/>
      <c r="J71" s="508"/>
      <c r="K71" s="508"/>
      <c r="L71" s="508"/>
      <c r="M71" s="508"/>
      <c r="N71" s="508"/>
      <c r="O71" s="508"/>
      <c r="P71" s="508"/>
      <c r="Q71" s="508"/>
      <c r="R71" s="508"/>
      <c r="S71" s="508"/>
      <c r="T71" s="508"/>
      <c r="U71" s="508"/>
      <c r="V71" s="508"/>
      <c r="W71" s="508"/>
    </row>
    <row r="72" spans="1:23">
      <c r="A72" s="537"/>
      <c r="B72" s="305" t="s">
        <v>303</v>
      </c>
      <c r="C72" s="528">
        <v>0</v>
      </c>
      <c r="D72" s="184">
        <v>26.74</v>
      </c>
      <c r="E72" s="184">
        <v>29.19</v>
      </c>
      <c r="F72" s="184">
        <v>27.44</v>
      </c>
      <c r="G72" s="184">
        <v>26.54</v>
      </c>
      <c r="H72" s="184">
        <v>26.32</v>
      </c>
      <c r="I72" s="508"/>
      <c r="J72" s="508"/>
      <c r="K72" s="508"/>
      <c r="L72" s="508"/>
      <c r="M72" s="508"/>
      <c r="N72" s="508"/>
      <c r="O72" s="508"/>
      <c r="P72" s="508"/>
      <c r="Q72" s="508"/>
      <c r="R72" s="508"/>
      <c r="S72" s="508"/>
      <c r="T72" s="508"/>
      <c r="U72" s="508"/>
      <c r="V72" s="508"/>
      <c r="W72" s="508"/>
    </row>
    <row r="73" spans="1:23">
      <c r="A73" s="537"/>
      <c r="B73" s="305" t="s">
        <v>304</v>
      </c>
      <c r="C73" s="528">
        <v>-1</v>
      </c>
      <c r="D73" s="184">
        <v>16.84</v>
      </c>
      <c r="E73" s="184">
        <v>14.97</v>
      </c>
      <c r="F73" s="184">
        <v>15.76</v>
      </c>
      <c r="G73" s="184">
        <v>19.190000000000001</v>
      </c>
      <c r="H73" s="184">
        <v>17.940000000000001</v>
      </c>
      <c r="I73" s="508"/>
      <c r="J73" s="508"/>
      <c r="K73" s="508"/>
      <c r="L73" s="508"/>
      <c r="M73" s="508"/>
      <c r="N73" s="508"/>
      <c r="O73" s="508"/>
      <c r="P73" s="508"/>
      <c r="Q73" s="508"/>
      <c r="R73" s="508"/>
      <c r="S73" s="508"/>
      <c r="T73" s="508"/>
      <c r="U73" s="508"/>
      <c r="V73" s="508"/>
      <c r="W73" s="508"/>
    </row>
    <row r="74" spans="1:23">
      <c r="A74" s="537"/>
      <c r="B74" s="305" t="s">
        <v>67</v>
      </c>
      <c r="C74" s="528">
        <v>-2</v>
      </c>
      <c r="D74" s="184">
        <v>34.450000000000003</v>
      </c>
      <c r="E74" s="184">
        <v>34.409999999999997</v>
      </c>
      <c r="F74" s="184">
        <v>37.61</v>
      </c>
      <c r="G74" s="184">
        <v>37.36</v>
      </c>
      <c r="H74" s="184">
        <v>37.68</v>
      </c>
      <c r="I74" s="508"/>
      <c r="J74" s="508"/>
      <c r="K74" s="508"/>
      <c r="L74" s="508"/>
      <c r="M74" s="508"/>
      <c r="N74" s="508"/>
      <c r="O74" s="508"/>
      <c r="P74" s="508"/>
      <c r="Q74" s="508"/>
      <c r="R74" s="508"/>
      <c r="S74" s="508"/>
      <c r="T74" s="508"/>
      <c r="U74" s="508"/>
      <c r="V74" s="508"/>
      <c r="W74" s="508"/>
    </row>
    <row r="75" spans="1:23">
      <c r="A75" s="537"/>
      <c r="B75" s="537"/>
      <c r="C75" s="538"/>
      <c r="D75" s="188"/>
      <c r="E75" s="188"/>
      <c r="F75" s="188"/>
      <c r="G75" s="188"/>
      <c r="H75" s="188"/>
      <c r="I75" s="508"/>
      <c r="J75" s="508"/>
      <c r="K75" s="508"/>
      <c r="L75" s="508"/>
      <c r="M75" s="508"/>
      <c r="N75" s="508"/>
      <c r="O75" s="508"/>
      <c r="P75" s="508"/>
      <c r="Q75" s="508"/>
      <c r="R75" s="508"/>
      <c r="S75" s="508"/>
      <c r="T75" s="508"/>
      <c r="U75" s="508"/>
      <c r="V75" s="508"/>
      <c r="W75" s="508"/>
    </row>
    <row r="76" spans="1:23">
      <c r="A76" s="530"/>
      <c r="B76" s="531"/>
      <c r="C76" s="531"/>
      <c r="D76" s="532"/>
      <c r="E76" s="532"/>
      <c r="F76" s="532"/>
      <c r="G76" s="532"/>
      <c r="H76" s="532"/>
      <c r="I76" s="508"/>
      <c r="J76" s="508"/>
      <c r="K76" s="508"/>
      <c r="L76" s="508"/>
      <c r="M76" s="508"/>
      <c r="N76" s="508"/>
      <c r="O76" s="508"/>
      <c r="P76" s="508"/>
      <c r="Q76" s="508"/>
      <c r="R76" s="508"/>
      <c r="S76" s="508"/>
      <c r="T76" s="508"/>
      <c r="U76" s="508"/>
      <c r="V76" s="508"/>
      <c r="W76" s="508"/>
    </row>
    <row r="77" spans="1:23">
      <c r="A77" s="533">
        <v>9</v>
      </c>
      <c r="B77" s="534" t="s">
        <v>258</v>
      </c>
      <c r="C77" s="535"/>
      <c r="D77" s="536"/>
      <c r="E77" s="536"/>
      <c r="F77" s="536"/>
      <c r="G77" s="536"/>
      <c r="H77" s="536"/>
      <c r="I77" s="508"/>
      <c r="J77" s="508"/>
      <c r="K77" s="508"/>
      <c r="L77" s="508"/>
      <c r="M77" s="508"/>
      <c r="N77" s="508"/>
      <c r="O77" s="508"/>
      <c r="P77" s="508"/>
      <c r="Q77" s="508"/>
      <c r="R77" s="508"/>
      <c r="S77" s="508"/>
      <c r="T77" s="508"/>
      <c r="U77" s="508"/>
      <c r="V77" s="508"/>
      <c r="W77" s="508"/>
    </row>
    <row r="78" spans="1:23" ht="21">
      <c r="A78" s="537"/>
      <c r="B78" s="887"/>
      <c r="C78" s="889" t="s">
        <v>590</v>
      </c>
      <c r="D78" s="186" t="s">
        <v>693</v>
      </c>
      <c r="E78" s="186" t="s">
        <v>222</v>
      </c>
      <c r="F78" s="186" t="s">
        <v>411</v>
      </c>
      <c r="G78" s="186" t="s">
        <v>197</v>
      </c>
      <c r="H78" s="186" t="s">
        <v>484</v>
      </c>
      <c r="I78" s="508"/>
      <c r="J78" s="508"/>
      <c r="K78" s="508"/>
      <c r="L78" s="508"/>
      <c r="M78" s="508"/>
      <c r="N78" s="508"/>
      <c r="O78" s="508"/>
      <c r="P78" s="508"/>
      <c r="Q78" s="508"/>
      <c r="R78" s="508"/>
      <c r="S78" s="508"/>
      <c r="T78" s="508"/>
      <c r="U78" s="508"/>
      <c r="V78" s="508"/>
      <c r="W78" s="508"/>
    </row>
    <row r="79" spans="1:23">
      <c r="A79" s="537"/>
      <c r="B79" s="888"/>
      <c r="C79" s="890"/>
      <c r="D79" s="187" t="s">
        <v>198</v>
      </c>
      <c r="E79" s="187" t="s">
        <v>198</v>
      </c>
      <c r="F79" s="187" t="s">
        <v>198</v>
      </c>
      <c r="G79" s="187" t="s">
        <v>198</v>
      </c>
      <c r="H79" s="187" t="s">
        <v>198</v>
      </c>
      <c r="I79" s="508"/>
      <c r="J79" s="508"/>
      <c r="K79" s="508"/>
      <c r="L79" s="508"/>
      <c r="M79" s="508"/>
      <c r="N79" s="508"/>
      <c r="O79" s="508"/>
      <c r="P79" s="508"/>
      <c r="Q79" s="508"/>
      <c r="R79" s="508"/>
      <c r="S79" s="508"/>
      <c r="T79" s="508"/>
      <c r="U79" s="508"/>
      <c r="V79" s="508"/>
      <c r="W79" s="508"/>
    </row>
    <row r="80" spans="1:23">
      <c r="A80" s="537"/>
      <c r="B80" s="305" t="s">
        <v>256</v>
      </c>
      <c r="C80" s="528">
        <v>1</v>
      </c>
      <c r="D80" s="184">
        <v>14.59</v>
      </c>
      <c r="E80" s="184">
        <v>15.84</v>
      </c>
      <c r="F80" s="184">
        <v>13.12</v>
      </c>
      <c r="G80" s="184">
        <v>15.42</v>
      </c>
      <c r="H80" s="184">
        <v>12.87</v>
      </c>
      <c r="I80" s="508"/>
      <c r="J80" s="508"/>
      <c r="K80" s="508"/>
      <c r="L80" s="508"/>
      <c r="M80" s="508"/>
      <c r="N80" s="508"/>
      <c r="O80" s="508"/>
      <c r="P80" s="508"/>
      <c r="Q80" s="508"/>
      <c r="R80" s="508"/>
      <c r="S80" s="508"/>
      <c r="T80" s="508"/>
      <c r="U80" s="508"/>
      <c r="V80" s="508"/>
      <c r="W80" s="508"/>
    </row>
    <row r="81" spans="1:23">
      <c r="A81" s="537"/>
      <c r="B81" s="305" t="s">
        <v>303</v>
      </c>
      <c r="C81" s="528">
        <v>0</v>
      </c>
      <c r="D81" s="184">
        <v>36.630000000000003</v>
      </c>
      <c r="E81" s="184">
        <v>37.450000000000003</v>
      </c>
      <c r="F81" s="184">
        <v>35.5</v>
      </c>
      <c r="G81" s="184">
        <v>28.69</v>
      </c>
      <c r="H81" s="184">
        <v>34.54</v>
      </c>
      <c r="I81" s="508"/>
      <c r="J81" s="508"/>
      <c r="K81" s="508"/>
      <c r="L81" s="508"/>
      <c r="M81" s="508"/>
      <c r="N81" s="508"/>
      <c r="O81" s="508"/>
      <c r="P81" s="508"/>
      <c r="Q81" s="508"/>
      <c r="R81" s="508"/>
      <c r="S81" s="508"/>
      <c r="T81" s="508"/>
      <c r="U81" s="508"/>
      <c r="V81" s="508"/>
      <c r="W81" s="508"/>
    </row>
    <row r="82" spans="1:23">
      <c r="A82" s="537"/>
      <c r="B82" s="305" t="s">
        <v>304</v>
      </c>
      <c r="C82" s="528">
        <v>-1</v>
      </c>
      <c r="D82" s="184">
        <v>13.75</v>
      </c>
      <c r="E82" s="184">
        <v>11.8</v>
      </c>
      <c r="F82" s="184">
        <v>13.18</v>
      </c>
      <c r="G82" s="184">
        <v>18.829999999999998</v>
      </c>
      <c r="H82" s="184">
        <v>14.04</v>
      </c>
      <c r="I82" s="508"/>
      <c r="J82" s="508"/>
      <c r="K82" s="508"/>
      <c r="L82" s="508"/>
      <c r="M82" s="508"/>
      <c r="N82" s="508"/>
      <c r="O82" s="508"/>
      <c r="P82" s="508"/>
      <c r="Q82" s="508"/>
      <c r="R82" s="508"/>
      <c r="S82" s="508"/>
      <c r="T82" s="508"/>
      <c r="U82" s="508"/>
      <c r="V82" s="508"/>
      <c r="W82" s="508"/>
    </row>
    <row r="83" spans="1:23">
      <c r="A83" s="537"/>
      <c r="B83" s="305" t="s">
        <v>67</v>
      </c>
      <c r="C83" s="528">
        <v>-2</v>
      </c>
      <c r="D83" s="184">
        <v>35.03</v>
      </c>
      <c r="E83" s="184">
        <v>34.909999999999997</v>
      </c>
      <c r="F83" s="184">
        <v>38.21</v>
      </c>
      <c r="G83" s="184">
        <v>37.06</v>
      </c>
      <c r="H83" s="184">
        <v>38.56</v>
      </c>
      <c r="I83" s="508"/>
      <c r="J83" s="508"/>
      <c r="K83" s="508"/>
      <c r="L83" s="508"/>
      <c r="M83" s="508"/>
      <c r="N83" s="508"/>
      <c r="O83" s="508"/>
      <c r="P83" s="508"/>
      <c r="Q83" s="508"/>
      <c r="R83" s="508"/>
      <c r="S83" s="508"/>
      <c r="T83" s="508"/>
      <c r="U83" s="508"/>
      <c r="V83" s="508"/>
      <c r="W83" s="508"/>
    </row>
    <row r="84" spans="1:23">
      <c r="A84" s="537"/>
      <c r="B84" s="537"/>
      <c r="C84" s="538"/>
      <c r="D84" s="188"/>
      <c r="E84" s="188"/>
      <c r="F84" s="188"/>
      <c r="G84" s="188"/>
      <c r="H84" s="188"/>
      <c r="I84" s="508"/>
      <c r="J84" s="508"/>
      <c r="K84" s="508"/>
      <c r="L84" s="508"/>
      <c r="M84" s="508"/>
      <c r="N84" s="508"/>
      <c r="O84" s="508"/>
      <c r="P84" s="508"/>
      <c r="Q84" s="508"/>
      <c r="R84" s="508"/>
      <c r="S84" s="508"/>
      <c r="T84" s="508"/>
      <c r="U84" s="508"/>
      <c r="V84" s="508"/>
      <c r="W84" s="508"/>
    </row>
  </sheetData>
  <mergeCells count="18">
    <mergeCell ref="B78:B79"/>
    <mergeCell ref="C78:C79"/>
    <mergeCell ref="B60:B61"/>
    <mergeCell ref="C60:C61"/>
    <mergeCell ref="B69:B70"/>
    <mergeCell ref="C69:C70"/>
    <mergeCell ref="B33:B34"/>
    <mergeCell ref="C33:C34"/>
    <mergeCell ref="B42:B43"/>
    <mergeCell ref="C42:C43"/>
    <mergeCell ref="B51:B52"/>
    <mergeCell ref="C51:C52"/>
    <mergeCell ref="B6:B7"/>
    <mergeCell ref="C6:C7"/>
    <mergeCell ref="B15:B16"/>
    <mergeCell ref="C15:C16"/>
    <mergeCell ref="B24:B25"/>
    <mergeCell ref="C24:C25"/>
  </mergeCells>
  <phoneticPr fontId="0"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indexed="38"/>
    <pageSetUpPr autoPageBreaks="0"/>
  </sheetPr>
  <dimension ref="A1:W174"/>
  <sheetViews>
    <sheetView topLeftCell="A25" workbookViewId="0">
      <pane xSplit="2" topLeftCell="C1" activePane="topRight" state="frozen"/>
      <selection activeCell="F30" sqref="F30"/>
      <selection pane="topRight" activeCell="F30" sqref="F30"/>
    </sheetView>
  </sheetViews>
  <sheetFormatPr defaultRowHeight="13.2"/>
  <cols>
    <col min="1" max="1" width="5.88671875" customWidth="1"/>
    <col min="2" max="2" width="37.109375" customWidth="1"/>
    <col min="3" max="3" width="6.88671875" customWidth="1"/>
    <col min="4" max="13" width="9.33203125" style="358" customWidth="1"/>
    <col min="14" max="19" width="6.6640625" style="358" customWidth="1"/>
    <col min="20" max="28" width="6.6640625" customWidth="1"/>
  </cols>
  <sheetData>
    <row r="1" spans="1:23">
      <c r="A1" s="539"/>
      <c r="B1" s="540" t="s">
        <v>533</v>
      </c>
      <c r="C1" s="540"/>
      <c r="D1" s="541"/>
      <c r="E1" s="541"/>
      <c r="F1" s="541"/>
      <c r="G1" s="541"/>
      <c r="H1" s="542"/>
      <c r="I1" s="541"/>
      <c r="J1" s="541"/>
      <c r="K1" s="541"/>
      <c r="L1" s="543"/>
      <c r="M1" s="543"/>
      <c r="N1" s="543"/>
      <c r="O1" s="541"/>
      <c r="P1" s="541"/>
      <c r="Q1" s="541"/>
      <c r="R1" s="541"/>
      <c r="S1" s="541"/>
      <c r="T1" s="539"/>
      <c r="U1" s="539"/>
      <c r="V1" s="539"/>
      <c r="W1" s="539"/>
    </row>
    <row r="2" spans="1:23">
      <c r="A2" s="539"/>
      <c r="B2" s="540"/>
      <c r="C2" s="540"/>
      <c r="D2" s="541"/>
      <c r="E2" s="541"/>
      <c r="F2" s="541"/>
      <c r="G2" s="541"/>
      <c r="H2" s="541"/>
      <c r="I2" s="541"/>
      <c r="J2" s="541"/>
      <c r="K2" s="541"/>
      <c r="L2" s="543"/>
      <c r="M2" s="543"/>
      <c r="N2" s="543"/>
      <c r="O2" s="541"/>
      <c r="P2" s="541"/>
      <c r="Q2" s="541"/>
      <c r="R2" s="541"/>
      <c r="S2" s="541"/>
      <c r="T2" s="539"/>
      <c r="U2" s="539"/>
      <c r="V2" s="539"/>
      <c r="W2" s="539"/>
    </row>
    <row r="3" spans="1:23">
      <c r="A3" s="544"/>
      <c r="B3" s="545" t="s">
        <v>589</v>
      </c>
      <c r="C3" s="545"/>
      <c r="D3" s="542"/>
      <c r="E3" s="542"/>
      <c r="F3" s="542"/>
      <c r="G3" s="542"/>
      <c r="H3" s="542"/>
      <c r="I3" s="542"/>
      <c r="J3" s="542"/>
      <c r="K3" s="542"/>
      <c r="L3" s="543"/>
      <c r="M3" s="543"/>
      <c r="N3" s="543"/>
      <c r="O3" s="541"/>
      <c r="P3" s="541"/>
      <c r="Q3" s="541"/>
      <c r="R3" s="541"/>
      <c r="S3" s="541"/>
      <c r="T3" s="539"/>
      <c r="U3" s="539"/>
      <c r="V3" s="539"/>
      <c r="W3" s="539"/>
    </row>
    <row r="4" spans="1:23">
      <c r="A4" s="544"/>
      <c r="B4" s="545"/>
      <c r="C4" s="545"/>
      <c r="D4" s="542"/>
      <c r="E4" s="542"/>
      <c r="F4" s="542"/>
      <c r="G4" s="542"/>
      <c r="H4" s="542"/>
      <c r="I4" s="542"/>
      <c r="J4" s="542"/>
      <c r="K4" s="542"/>
      <c r="L4" s="542"/>
      <c r="M4" s="542"/>
      <c r="N4" s="542"/>
      <c r="O4" s="542"/>
      <c r="P4" s="543"/>
      <c r="Q4" s="543"/>
      <c r="R4" s="543"/>
      <c r="S4" s="541"/>
      <c r="T4" s="541"/>
      <c r="U4" s="541"/>
      <c r="V4" s="541"/>
      <c r="W4" s="541"/>
    </row>
    <row r="5" spans="1:23">
      <c r="A5" s="546">
        <v>32</v>
      </c>
      <c r="B5" s="547" t="s">
        <v>707</v>
      </c>
      <c r="C5" s="548"/>
      <c r="D5" s="549"/>
      <c r="E5" s="549"/>
      <c r="F5" s="549"/>
      <c r="G5" s="549"/>
      <c r="H5" s="549"/>
      <c r="I5" s="542"/>
      <c r="J5" s="542"/>
      <c r="K5" s="542"/>
      <c r="L5" s="542"/>
      <c r="M5" s="542"/>
      <c r="N5" s="542"/>
      <c r="O5" s="542"/>
      <c r="P5" s="543"/>
      <c r="Q5" s="543"/>
      <c r="R5" s="543"/>
      <c r="S5" s="541"/>
      <c r="T5" s="541"/>
      <c r="U5" s="541"/>
      <c r="V5" s="541"/>
      <c r="W5" s="541"/>
    </row>
    <row r="6" spans="1:23" ht="12.75" customHeight="1">
      <c r="A6" s="539"/>
      <c r="B6" s="894"/>
      <c r="C6" s="896" t="s">
        <v>590</v>
      </c>
      <c r="D6" s="183" t="s">
        <v>693</v>
      </c>
      <c r="E6" s="183" t="s">
        <v>222</v>
      </c>
      <c r="F6" s="183" t="s">
        <v>411</v>
      </c>
      <c r="G6" s="183" t="s">
        <v>197</v>
      </c>
      <c r="H6" s="183" t="s">
        <v>484</v>
      </c>
      <c r="I6" s="550"/>
      <c r="J6" s="551"/>
      <c r="K6" s="551"/>
      <c r="L6" s="550"/>
      <c r="M6" s="541"/>
      <c r="N6" s="541"/>
      <c r="O6" s="541"/>
      <c r="P6" s="541"/>
      <c r="Q6" s="541"/>
      <c r="R6" s="541"/>
      <c r="S6" s="541"/>
      <c r="T6" s="541"/>
      <c r="U6" s="541"/>
      <c r="V6" s="541"/>
      <c r="W6" s="541"/>
    </row>
    <row r="7" spans="1:23">
      <c r="A7" s="539"/>
      <c r="B7" s="895"/>
      <c r="C7" s="895"/>
      <c r="D7" s="3" t="s">
        <v>535</v>
      </c>
      <c r="E7" s="3" t="s">
        <v>535</v>
      </c>
      <c r="F7" s="3" t="s">
        <v>535</v>
      </c>
      <c r="G7" s="3" t="s">
        <v>535</v>
      </c>
      <c r="H7" s="3" t="s">
        <v>535</v>
      </c>
      <c r="I7" s="541"/>
      <c r="J7" s="552"/>
      <c r="K7" s="552"/>
      <c r="L7" s="541"/>
      <c r="M7" s="541"/>
      <c r="N7" s="541"/>
      <c r="O7" s="541"/>
      <c r="P7" s="541"/>
      <c r="Q7" s="541"/>
      <c r="R7" s="541"/>
      <c r="S7" s="541"/>
      <c r="T7" s="541"/>
      <c r="U7" s="541"/>
      <c r="V7" s="541"/>
      <c r="W7" s="541"/>
    </row>
    <row r="8" spans="1:23">
      <c r="A8" s="539"/>
      <c r="B8" s="259" t="s">
        <v>540</v>
      </c>
      <c r="C8" s="553" t="s">
        <v>593</v>
      </c>
      <c r="D8" s="184">
        <v>28031375.600000001</v>
      </c>
      <c r="E8" s="184">
        <v>34549154.100000001</v>
      </c>
      <c r="F8" s="184">
        <v>49228056.399999999</v>
      </c>
      <c r="G8" s="184">
        <v>17542115</v>
      </c>
      <c r="H8" s="184"/>
      <c r="I8" s="185"/>
      <c r="J8" s="552"/>
      <c r="K8" s="552"/>
      <c r="L8" s="541"/>
      <c r="M8" s="541"/>
      <c r="N8" s="541"/>
      <c r="O8" s="541"/>
      <c r="P8" s="541"/>
      <c r="Q8" s="541"/>
      <c r="R8" s="541"/>
      <c r="S8" s="541"/>
      <c r="T8" s="541"/>
      <c r="U8" s="541"/>
      <c r="V8" s="541"/>
      <c r="W8" s="541"/>
    </row>
    <row r="9" spans="1:23">
      <c r="A9" s="539"/>
      <c r="B9" s="259" t="s">
        <v>539</v>
      </c>
      <c r="C9" s="553" t="s">
        <v>594</v>
      </c>
      <c r="D9" s="184">
        <v>1306310582.75</v>
      </c>
      <c r="E9" s="184">
        <v>1239932580.3</v>
      </c>
      <c r="F9" s="184">
        <v>783857711.60000002</v>
      </c>
      <c r="G9" s="184">
        <v>684798984.28999996</v>
      </c>
      <c r="H9" s="184"/>
      <c r="I9" s="185"/>
      <c r="J9" s="552"/>
      <c r="K9" s="552"/>
      <c r="L9" s="541"/>
      <c r="M9" s="541"/>
      <c r="N9" s="541"/>
      <c r="O9" s="541"/>
      <c r="P9" s="541"/>
      <c r="Q9" s="541"/>
      <c r="R9" s="541"/>
      <c r="S9" s="541"/>
      <c r="T9" s="541"/>
      <c r="U9" s="541"/>
      <c r="V9" s="541"/>
      <c r="W9" s="541"/>
    </row>
    <row r="10" spans="1:23">
      <c r="A10" s="539"/>
      <c r="B10" s="259" t="s">
        <v>529</v>
      </c>
      <c r="C10" s="553" t="s">
        <v>595</v>
      </c>
      <c r="D10" s="184">
        <v>595825220.46000004</v>
      </c>
      <c r="E10" s="184">
        <v>613199958.64999998</v>
      </c>
      <c r="F10" s="184">
        <v>484445960.88999999</v>
      </c>
      <c r="G10" s="184">
        <v>331904279.48000002</v>
      </c>
      <c r="H10" s="184"/>
      <c r="I10" s="541"/>
      <c r="J10" s="541"/>
      <c r="K10" s="541"/>
      <c r="L10" s="541"/>
      <c r="M10" s="541"/>
      <c r="N10" s="541"/>
      <c r="O10" s="541"/>
      <c r="P10" s="541"/>
      <c r="Q10" s="541"/>
      <c r="R10" s="541"/>
      <c r="S10" s="541"/>
      <c r="T10" s="541"/>
      <c r="U10" s="541"/>
      <c r="V10" s="541"/>
      <c r="W10" s="541"/>
    </row>
    <row r="11" spans="1:23" ht="26.4">
      <c r="A11" s="539"/>
      <c r="B11" s="259" t="s">
        <v>583</v>
      </c>
      <c r="C11" s="553" t="s">
        <v>596</v>
      </c>
      <c r="D11" s="184">
        <v>89776769</v>
      </c>
      <c r="E11" s="184">
        <v>82947552.549999997</v>
      </c>
      <c r="F11" s="184">
        <v>104932753.34999999</v>
      </c>
      <c r="G11" s="184">
        <v>102866430.31999999</v>
      </c>
      <c r="H11" s="184"/>
      <c r="I11" s="541"/>
      <c r="J11" s="541"/>
      <c r="K11" s="541"/>
      <c r="L11" s="541"/>
      <c r="M11" s="541"/>
      <c r="N11" s="541"/>
      <c r="O11" s="541"/>
      <c r="P11" s="541"/>
      <c r="Q11" s="541"/>
      <c r="R11" s="541"/>
      <c r="S11" s="541"/>
      <c r="T11" s="539"/>
      <c r="U11" s="539"/>
      <c r="V11" s="539"/>
      <c r="W11" s="539"/>
    </row>
    <row r="12" spans="1:23" ht="12.75" customHeight="1">
      <c r="A12" s="539"/>
      <c r="B12" s="259" t="s">
        <v>541</v>
      </c>
      <c r="C12" s="553" t="s">
        <v>597</v>
      </c>
      <c r="D12" s="184">
        <v>79527567.670000002</v>
      </c>
      <c r="E12" s="184">
        <v>119126528.86</v>
      </c>
      <c r="F12" s="184">
        <v>136467976.27000001</v>
      </c>
      <c r="G12" s="184">
        <v>69620263.930000007</v>
      </c>
      <c r="H12" s="184"/>
      <c r="I12" s="541"/>
      <c r="J12" s="541"/>
      <c r="K12" s="541"/>
      <c r="L12" s="541"/>
      <c r="M12" s="541"/>
      <c r="N12" s="541"/>
      <c r="O12" s="541"/>
      <c r="P12" s="541"/>
      <c r="Q12" s="541"/>
      <c r="R12" s="541"/>
      <c r="S12" s="541"/>
      <c r="T12" s="539"/>
      <c r="U12" s="539"/>
      <c r="V12" s="539"/>
      <c r="W12" s="539"/>
    </row>
    <row r="13" spans="1:23" ht="26.4">
      <c r="A13" s="539"/>
      <c r="B13" s="259" t="s">
        <v>95</v>
      </c>
      <c r="C13" s="553" t="s">
        <v>598</v>
      </c>
      <c r="D13" s="184">
        <v>113011558.61</v>
      </c>
      <c r="E13" s="184">
        <v>120898710.64</v>
      </c>
      <c r="F13" s="184">
        <v>126877539.62</v>
      </c>
      <c r="G13" s="184">
        <v>89516786.540000007</v>
      </c>
      <c r="H13" s="184"/>
      <c r="I13" s="541"/>
      <c r="J13" s="541"/>
      <c r="K13" s="541"/>
      <c r="L13" s="541"/>
      <c r="M13" s="541"/>
      <c r="N13" s="541"/>
      <c r="O13" s="541"/>
      <c r="P13" s="541"/>
      <c r="Q13" s="541"/>
      <c r="R13" s="541"/>
      <c r="S13" s="541"/>
      <c r="T13" s="539"/>
      <c r="U13" s="539"/>
      <c r="V13" s="539"/>
      <c r="W13" s="539"/>
    </row>
    <row r="14" spans="1:23">
      <c r="A14" s="539"/>
      <c r="B14" s="259" t="s">
        <v>543</v>
      </c>
      <c r="C14" s="553" t="s">
        <v>599</v>
      </c>
      <c r="D14" s="184">
        <v>8235500.6200000001</v>
      </c>
      <c r="E14" s="184">
        <v>9127847.3000000007</v>
      </c>
      <c r="F14" s="184">
        <v>8460333.9800000004</v>
      </c>
      <c r="G14" s="184">
        <v>6361817.7300000004</v>
      </c>
      <c r="H14" s="184"/>
      <c r="I14" s="541"/>
      <c r="J14" s="541"/>
      <c r="K14" s="541"/>
      <c r="L14" s="541"/>
      <c r="M14" s="541"/>
      <c r="N14" s="541"/>
      <c r="O14" s="541"/>
      <c r="P14" s="541"/>
      <c r="Q14" s="541"/>
      <c r="R14" s="541"/>
      <c r="S14" s="541"/>
      <c r="T14" s="539"/>
      <c r="U14" s="539"/>
      <c r="V14" s="539"/>
      <c r="W14" s="539"/>
    </row>
    <row r="15" spans="1:23">
      <c r="A15" s="539"/>
      <c r="B15" s="259" t="s">
        <v>544</v>
      </c>
      <c r="C15" s="553" t="s">
        <v>600</v>
      </c>
      <c r="D15" s="184">
        <v>345317491.22000003</v>
      </c>
      <c r="E15" s="184">
        <v>391701785.44</v>
      </c>
      <c r="F15" s="184">
        <v>327266811.55000001</v>
      </c>
      <c r="G15" s="184">
        <v>289456446.11000001</v>
      </c>
      <c r="H15" s="184"/>
      <c r="I15" s="541"/>
      <c r="J15" s="541"/>
      <c r="K15" s="541"/>
      <c r="L15" s="541"/>
      <c r="M15" s="541"/>
      <c r="N15" s="541"/>
      <c r="O15" s="541"/>
      <c r="P15" s="541"/>
      <c r="Q15" s="541"/>
      <c r="R15" s="541"/>
      <c r="S15" s="541"/>
      <c r="T15" s="539"/>
      <c r="U15" s="539"/>
      <c r="V15" s="539"/>
      <c r="W15" s="539"/>
    </row>
    <row r="16" spans="1:23" ht="26.4">
      <c r="A16" s="539"/>
      <c r="B16" s="259" t="s">
        <v>545</v>
      </c>
      <c r="C16" s="553" t="s">
        <v>601</v>
      </c>
      <c r="D16" s="184">
        <v>43030424.07</v>
      </c>
      <c r="E16" s="184">
        <v>54239262.82</v>
      </c>
      <c r="F16" s="184">
        <v>44337474.130000003</v>
      </c>
      <c r="G16" s="184">
        <v>24789003.460000001</v>
      </c>
      <c r="H16" s="184"/>
      <c r="I16" s="541"/>
      <c r="J16" s="541"/>
      <c r="K16" s="541"/>
      <c r="L16" s="541"/>
      <c r="M16" s="541"/>
      <c r="N16" s="541"/>
      <c r="O16" s="541"/>
      <c r="P16" s="541"/>
      <c r="Q16" s="541"/>
      <c r="R16" s="541"/>
      <c r="S16" s="541"/>
      <c r="T16" s="539"/>
      <c r="U16" s="539"/>
      <c r="V16" s="539"/>
      <c r="W16" s="539"/>
    </row>
    <row r="17" spans="1:23">
      <c r="A17" s="539"/>
      <c r="B17" s="259" t="s">
        <v>582</v>
      </c>
      <c r="C17" s="553" t="s">
        <v>602</v>
      </c>
      <c r="D17" s="184">
        <v>67727</v>
      </c>
      <c r="E17" s="184">
        <v>57166</v>
      </c>
      <c r="F17" s="184">
        <v>113092</v>
      </c>
      <c r="G17" s="184">
        <v>78915</v>
      </c>
      <c r="H17" s="184"/>
      <c r="I17" s="539"/>
      <c r="J17" s="539"/>
      <c r="K17" s="539"/>
      <c r="L17" s="539"/>
      <c r="M17" s="539"/>
      <c r="N17" s="539"/>
      <c r="O17" s="539"/>
      <c r="P17" s="539"/>
      <c r="Q17" s="539"/>
      <c r="R17" s="539"/>
      <c r="S17" s="539"/>
      <c r="T17" s="539"/>
      <c r="U17" s="539"/>
      <c r="V17" s="539"/>
      <c r="W17" s="539"/>
    </row>
    <row r="18" spans="1:23" ht="26.4">
      <c r="A18" s="539"/>
      <c r="B18" s="259" t="s">
        <v>232</v>
      </c>
      <c r="C18" s="553" t="s">
        <v>603</v>
      </c>
      <c r="D18" s="184">
        <v>69639</v>
      </c>
      <c r="E18" s="184">
        <v>669343</v>
      </c>
      <c r="F18" s="184">
        <v>1239287.6000000001</v>
      </c>
      <c r="G18" s="184">
        <v>819096.4</v>
      </c>
      <c r="H18" s="184"/>
      <c r="I18" s="539"/>
      <c r="J18" s="539"/>
      <c r="K18" s="539"/>
      <c r="L18" s="539"/>
      <c r="M18" s="539"/>
      <c r="N18" s="539"/>
      <c r="O18" s="539"/>
      <c r="P18" s="539"/>
      <c r="Q18" s="539"/>
      <c r="R18" s="539"/>
      <c r="S18" s="539"/>
      <c r="T18" s="539"/>
      <c r="U18" s="539"/>
      <c r="V18" s="539"/>
      <c r="W18" s="539"/>
    </row>
    <row r="19" spans="1:23">
      <c r="A19" s="539"/>
      <c r="B19" s="259" t="s">
        <v>586</v>
      </c>
      <c r="C19" s="553"/>
      <c r="D19" s="184">
        <v>2609203856</v>
      </c>
      <c r="E19" s="184">
        <v>2666449889.6599998</v>
      </c>
      <c r="F19" s="184">
        <v>2067226997.3900001</v>
      </c>
      <c r="G19" s="184">
        <v>1617754138.26</v>
      </c>
      <c r="H19" s="184"/>
      <c r="I19" s="539"/>
      <c r="J19" s="539"/>
      <c r="K19" s="539"/>
      <c r="L19" s="539"/>
      <c r="M19" s="539"/>
      <c r="N19" s="539"/>
      <c r="O19" s="539"/>
      <c r="P19" s="539"/>
      <c r="Q19" s="539"/>
      <c r="R19" s="539"/>
      <c r="S19" s="539"/>
      <c r="T19" s="539"/>
      <c r="U19" s="539"/>
      <c r="V19" s="539"/>
      <c r="W19" s="539"/>
    </row>
    <row r="20" spans="1:23">
      <c r="A20" s="539"/>
      <c r="B20" s="259" t="s">
        <v>233</v>
      </c>
      <c r="C20" s="553"/>
      <c r="D20" s="184">
        <v>2609371214.8000002</v>
      </c>
      <c r="E20" s="184">
        <v>2666449889.6599998</v>
      </c>
      <c r="F20" s="184">
        <v>2067226997.3900001</v>
      </c>
      <c r="G20" s="184">
        <v>1617754138.26</v>
      </c>
      <c r="H20" s="184"/>
      <c r="I20" s="539"/>
      <c r="J20" s="539"/>
      <c r="K20" s="539"/>
      <c r="L20" s="539"/>
      <c r="M20" s="539"/>
      <c r="N20" s="539"/>
      <c r="O20" s="539"/>
      <c r="P20" s="539"/>
      <c r="Q20" s="539"/>
      <c r="R20" s="539"/>
      <c r="S20" s="539"/>
      <c r="T20" s="539"/>
      <c r="U20" s="539"/>
      <c r="V20" s="539"/>
      <c r="W20" s="539"/>
    </row>
    <row r="21" spans="1:23">
      <c r="A21" s="539"/>
      <c r="B21" s="259" t="s">
        <v>534</v>
      </c>
      <c r="C21" s="553"/>
      <c r="D21" s="184">
        <v>2609371214.8000002</v>
      </c>
      <c r="E21" s="184">
        <v>2666449889.6599998</v>
      </c>
      <c r="F21" s="184">
        <v>2067226997.3900001</v>
      </c>
      <c r="G21" s="184">
        <v>1617754138.26</v>
      </c>
      <c r="H21" s="184"/>
      <c r="I21" s="539"/>
      <c r="J21" s="539"/>
      <c r="K21" s="539"/>
      <c r="L21" s="539"/>
      <c r="M21" s="539"/>
      <c r="N21" s="539"/>
      <c r="O21" s="539"/>
      <c r="P21" s="539"/>
      <c r="Q21" s="539"/>
      <c r="R21" s="539"/>
      <c r="S21" s="539"/>
      <c r="T21" s="539"/>
      <c r="U21" s="539"/>
      <c r="V21" s="539"/>
      <c r="W21" s="539"/>
    </row>
    <row r="22" spans="1:23">
      <c r="A22" s="539"/>
      <c r="B22" s="539"/>
      <c r="C22" s="554"/>
      <c r="D22" s="459"/>
      <c r="E22" s="459"/>
      <c r="F22" s="459"/>
      <c r="G22" s="459"/>
      <c r="H22" s="459"/>
      <c r="I22" s="539"/>
      <c r="J22" s="539"/>
      <c r="K22" s="539"/>
      <c r="L22" s="539"/>
      <c r="M22" s="539"/>
      <c r="N22" s="539"/>
      <c r="O22" s="539"/>
      <c r="P22" s="539"/>
      <c r="Q22" s="539"/>
      <c r="R22" s="539"/>
      <c r="S22" s="539"/>
      <c r="T22" s="539"/>
      <c r="U22" s="539"/>
      <c r="V22" s="539"/>
      <c r="W22" s="539"/>
    </row>
    <row r="23" spans="1:23">
      <c r="A23" s="555"/>
      <c r="B23" s="556"/>
      <c r="C23" s="556"/>
      <c r="D23" s="557"/>
      <c r="E23" s="557"/>
      <c r="F23" s="557"/>
      <c r="G23" s="557"/>
      <c r="H23" s="557"/>
      <c r="I23" s="539"/>
      <c r="J23" s="539"/>
      <c r="K23" s="539"/>
      <c r="L23" s="539"/>
      <c r="M23" s="539"/>
      <c r="N23" s="539"/>
      <c r="O23" s="539"/>
      <c r="P23" s="539"/>
      <c r="Q23" s="539"/>
      <c r="R23" s="539"/>
      <c r="S23" s="539"/>
      <c r="T23" s="539"/>
      <c r="U23" s="539"/>
      <c r="V23" s="539"/>
      <c r="W23" s="539"/>
    </row>
    <row r="24" spans="1:23">
      <c r="A24" s="558">
        <v>33</v>
      </c>
      <c r="B24" s="559" t="s">
        <v>466</v>
      </c>
      <c r="C24" s="560"/>
      <c r="D24" s="561"/>
      <c r="E24" s="561"/>
      <c r="F24" s="561"/>
      <c r="G24" s="561"/>
      <c r="H24" s="561"/>
      <c r="I24" s="539"/>
      <c r="J24" s="539"/>
      <c r="K24" s="539"/>
      <c r="L24" s="539"/>
      <c r="M24" s="539"/>
      <c r="N24" s="539"/>
      <c r="O24" s="539"/>
      <c r="P24" s="539"/>
      <c r="Q24" s="539"/>
      <c r="R24" s="539"/>
      <c r="S24" s="539"/>
      <c r="T24" s="539"/>
      <c r="U24" s="539"/>
      <c r="V24" s="539"/>
      <c r="W24" s="539"/>
    </row>
    <row r="25" spans="1:23" ht="21">
      <c r="A25" s="562"/>
      <c r="B25" s="887"/>
      <c r="C25" s="889" t="s">
        <v>590</v>
      </c>
      <c r="D25" s="186" t="s">
        <v>693</v>
      </c>
      <c r="E25" s="186" t="s">
        <v>222</v>
      </c>
      <c r="F25" s="186" t="s">
        <v>411</v>
      </c>
      <c r="G25" s="186" t="s">
        <v>197</v>
      </c>
      <c r="H25" s="186" t="s">
        <v>484</v>
      </c>
      <c r="I25" s="539"/>
      <c r="J25" s="539"/>
      <c r="K25" s="539"/>
      <c r="L25" s="539"/>
      <c r="M25" s="539"/>
      <c r="N25" s="539"/>
      <c r="O25" s="539"/>
      <c r="P25" s="539"/>
      <c r="Q25" s="539"/>
      <c r="R25" s="539"/>
      <c r="S25" s="539"/>
      <c r="T25" s="539"/>
      <c r="U25" s="539"/>
      <c r="V25" s="539"/>
      <c r="W25" s="539"/>
    </row>
    <row r="26" spans="1:23">
      <c r="A26" s="562"/>
      <c r="B26" s="888"/>
      <c r="C26" s="890"/>
      <c r="D26" s="187" t="s">
        <v>535</v>
      </c>
      <c r="E26" s="187" t="s">
        <v>535</v>
      </c>
      <c r="F26" s="187" t="s">
        <v>535</v>
      </c>
      <c r="G26" s="187" t="s">
        <v>535</v>
      </c>
      <c r="H26" s="187" t="s">
        <v>535</v>
      </c>
      <c r="I26" s="539"/>
      <c r="J26" s="539"/>
      <c r="K26" s="539"/>
      <c r="L26" s="539"/>
      <c r="M26" s="539"/>
      <c r="N26" s="539"/>
      <c r="O26" s="539"/>
      <c r="P26" s="539"/>
      <c r="Q26" s="539"/>
      <c r="R26" s="539"/>
      <c r="S26" s="539"/>
      <c r="T26" s="539"/>
      <c r="U26" s="539"/>
      <c r="V26" s="539"/>
      <c r="W26" s="539"/>
    </row>
    <row r="27" spans="1:23">
      <c r="A27" s="562"/>
      <c r="B27" s="259" t="s">
        <v>540</v>
      </c>
      <c r="C27" s="553" t="s">
        <v>593</v>
      </c>
      <c r="D27" s="184">
        <v>22685974.5</v>
      </c>
      <c r="E27" s="184">
        <v>31898052.699999999</v>
      </c>
      <c r="F27" s="184">
        <v>45407023</v>
      </c>
      <c r="G27" s="184">
        <v>19608289</v>
      </c>
      <c r="H27" s="184"/>
      <c r="I27" s="539"/>
      <c r="J27" s="539"/>
      <c r="K27" s="539"/>
      <c r="L27" s="539"/>
      <c r="M27" s="539"/>
      <c r="N27" s="539"/>
      <c r="O27" s="539"/>
      <c r="P27" s="539"/>
      <c r="Q27" s="539"/>
      <c r="R27" s="539"/>
      <c r="S27" s="539"/>
      <c r="T27" s="539"/>
      <c r="U27" s="539"/>
      <c r="V27" s="539"/>
      <c r="W27" s="539"/>
    </row>
    <row r="28" spans="1:23">
      <c r="A28" s="562"/>
      <c r="B28" s="259" t="s">
        <v>539</v>
      </c>
      <c r="C28" s="553" t="s">
        <v>594</v>
      </c>
      <c r="D28" s="184">
        <v>348881599.31999999</v>
      </c>
      <c r="E28" s="184">
        <v>357466913.5</v>
      </c>
      <c r="F28" s="184">
        <v>298278868.19</v>
      </c>
      <c r="G28" s="184">
        <v>343773847.05000001</v>
      </c>
      <c r="H28" s="184"/>
      <c r="I28" s="539"/>
      <c r="J28" s="539"/>
      <c r="K28" s="539"/>
      <c r="L28" s="539"/>
      <c r="M28" s="539"/>
      <c r="N28" s="539"/>
      <c r="O28" s="539"/>
      <c r="P28" s="539"/>
      <c r="Q28" s="539"/>
      <c r="R28" s="539"/>
      <c r="S28" s="539"/>
      <c r="T28" s="539"/>
      <c r="U28" s="539"/>
      <c r="V28" s="539"/>
      <c r="W28" s="539"/>
    </row>
    <row r="29" spans="1:23">
      <c r="A29" s="562"/>
      <c r="B29" s="259" t="s">
        <v>529</v>
      </c>
      <c r="C29" s="553" t="s">
        <v>595</v>
      </c>
      <c r="D29" s="184">
        <v>327260717.63</v>
      </c>
      <c r="E29" s="184">
        <v>346057958.52999997</v>
      </c>
      <c r="F29" s="184">
        <v>330072768.72000003</v>
      </c>
      <c r="G29" s="184">
        <v>268787788.18000001</v>
      </c>
      <c r="H29" s="184"/>
      <c r="I29" s="539"/>
      <c r="J29" s="539"/>
      <c r="K29" s="539"/>
      <c r="L29" s="539"/>
      <c r="M29" s="539"/>
      <c r="N29" s="539"/>
      <c r="O29" s="539"/>
      <c r="P29" s="539"/>
      <c r="Q29" s="539"/>
      <c r="R29" s="539"/>
      <c r="S29" s="539"/>
      <c r="T29" s="539"/>
      <c r="U29" s="539"/>
      <c r="V29" s="539"/>
      <c r="W29" s="539"/>
    </row>
    <row r="30" spans="1:23" ht="26.4">
      <c r="A30" s="562"/>
      <c r="B30" s="259" t="s">
        <v>583</v>
      </c>
      <c r="C30" s="553" t="s">
        <v>596</v>
      </c>
      <c r="D30" s="184">
        <v>70723502.019999996</v>
      </c>
      <c r="E30" s="184">
        <v>74061864.739999995</v>
      </c>
      <c r="F30" s="184">
        <v>87813406.810000002</v>
      </c>
      <c r="G30" s="184">
        <v>82236737.560000002</v>
      </c>
      <c r="H30" s="184"/>
      <c r="I30" s="539"/>
      <c r="J30" s="539"/>
      <c r="K30" s="539"/>
      <c r="L30" s="539"/>
      <c r="M30" s="539"/>
      <c r="N30" s="539"/>
      <c r="O30" s="539"/>
      <c r="P30" s="539"/>
      <c r="Q30" s="539"/>
      <c r="R30" s="539"/>
      <c r="S30" s="539"/>
      <c r="T30" s="539"/>
      <c r="U30" s="539"/>
      <c r="V30" s="539"/>
      <c r="W30" s="539"/>
    </row>
    <row r="31" spans="1:23">
      <c r="A31" s="562"/>
      <c r="B31" s="259" t="s">
        <v>541</v>
      </c>
      <c r="C31" s="553" t="s">
        <v>597</v>
      </c>
      <c r="D31" s="184">
        <v>71004749.010000005</v>
      </c>
      <c r="E31" s="184">
        <v>103005562.31999999</v>
      </c>
      <c r="F31" s="184">
        <v>128818221.92</v>
      </c>
      <c r="G31" s="184">
        <v>63751706.509999998</v>
      </c>
      <c r="H31" s="184"/>
      <c r="I31" s="539"/>
      <c r="J31" s="539"/>
      <c r="K31" s="539"/>
      <c r="L31" s="539"/>
      <c r="M31" s="539"/>
      <c r="N31" s="539"/>
      <c r="O31" s="539"/>
      <c r="P31" s="539"/>
      <c r="Q31" s="539"/>
      <c r="R31" s="539"/>
      <c r="S31" s="539"/>
      <c r="T31" s="539"/>
      <c r="U31" s="539"/>
      <c r="V31" s="539"/>
      <c r="W31" s="539"/>
    </row>
    <row r="32" spans="1:23" ht="26.4">
      <c r="A32" s="562"/>
      <c r="B32" s="259" t="s">
        <v>95</v>
      </c>
      <c r="C32" s="553" t="s">
        <v>598</v>
      </c>
      <c r="D32" s="184">
        <v>99396917.640000001</v>
      </c>
      <c r="E32" s="184">
        <v>111558362.8</v>
      </c>
      <c r="F32" s="184">
        <v>115605317.44</v>
      </c>
      <c r="G32" s="184">
        <v>77880741.040000007</v>
      </c>
      <c r="H32" s="184"/>
      <c r="I32" s="539"/>
      <c r="J32" s="539"/>
      <c r="K32" s="539"/>
      <c r="L32" s="539"/>
      <c r="M32" s="539"/>
      <c r="N32" s="539"/>
      <c r="O32" s="539"/>
      <c r="P32" s="539"/>
      <c r="Q32" s="539"/>
      <c r="R32" s="539"/>
      <c r="S32" s="539"/>
      <c r="T32" s="539"/>
      <c r="U32" s="539"/>
      <c r="V32" s="539"/>
      <c r="W32" s="539"/>
    </row>
    <row r="33" spans="1:23">
      <c r="A33" s="562"/>
      <c r="B33" s="259" t="s">
        <v>543</v>
      </c>
      <c r="C33" s="553" t="s">
        <v>599</v>
      </c>
      <c r="D33" s="184">
        <v>5896068.25</v>
      </c>
      <c r="E33" s="184">
        <v>6570002.2999999998</v>
      </c>
      <c r="F33" s="184">
        <v>5395625.9699999997</v>
      </c>
      <c r="G33" s="184">
        <v>3191638.99</v>
      </c>
      <c r="H33" s="184"/>
      <c r="I33" s="539"/>
      <c r="J33" s="539"/>
      <c r="K33" s="539"/>
      <c r="L33" s="539"/>
      <c r="M33" s="539"/>
      <c r="N33" s="539"/>
      <c r="O33" s="539"/>
      <c r="P33" s="539"/>
      <c r="Q33" s="539"/>
      <c r="R33" s="539"/>
      <c r="S33" s="539"/>
      <c r="T33" s="539"/>
      <c r="U33" s="539"/>
      <c r="V33" s="539"/>
      <c r="W33" s="539"/>
    </row>
    <row r="34" spans="1:23">
      <c r="A34" s="562"/>
      <c r="B34" s="259" t="s">
        <v>544</v>
      </c>
      <c r="C34" s="553" t="s">
        <v>600</v>
      </c>
      <c r="D34" s="184">
        <v>208744707.16999999</v>
      </c>
      <c r="E34" s="184">
        <v>258432800.75</v>
      </c>
      <c r="F34" s="184">
        <v>265141991.53999999</v>
      </c>
      <c r="G34" s="184">
        <v>229666887.59</v>
      </c>
      <c r="H34" s="184"/>
      <c r="I34" s="539"/>
      <c r="J34" s="539"/>
      <c r="K34" s="539"/>
      <c r="L34" s="539"/>
      <c r="M34" s="539"/>
      <c r="N34" s="539"/>
      <c r="O34" s="539"/>
      <c r="P34" s="539"/>
      <c r="Q34" s="539"/>
      <c r="R34" s="539"/>
      <c r="S34" s="539"/>
      <c r="T34" s="539"/>
      <c r="U34" s="539"/>
      <c r="V34" s="539"/>
      <c r="W34" s="539"/>
    </row>
    <row r="35" spans="1:23" ht="26.4">
      <c r="A35" s="562"/>
      <c r="B35" s="259" t="s">
        <v>545</v>
      </c>
      <c r="C35" s="553" t="s">
        <v>601</v>
      </c>
      <c r="D35" s="184">
        <v>21200148</v>
      </c>
      <c r="E35" s="184">
        <v>31165222.010000002</v>
      </c>
      <c r="F35" s="184">
        <v>31164271.460000001</v>
      </c>
      <c r="G35" s="184">
        <v>19386597.969999999</v>
      </c>
      <c r="H35" s="184"/>
      <c r="I35" s="539"/>
      <c r="J35" s="539"/>
      <c r="K35" s="539"/>
      <c r="L35" s="539"/>
      <c r="M35" s="539"/>
      <c r="N35" s="539"/>
      <c r="O35" s="539"/>
      <c r="P35" s="539"/>
      <c r="Q35" s="539"/>
      <c r="R35" s="539"/>
      <c r="S35" s="539"/>
      <c r="T35" s="539"/>
      <c r="U35" s="539"/>
      <c r="V35" s="539"/>
      <c r="W35" s="539"/>
    </row>
    <row r="36" spans="1:23">
      <c r="A36" s="562"/>
      <c r="B36" s="259" t="s">
        <v>582</v>
      </c>
      <c r="C36" s="553" t="s">
        <v>602</v>
      </c>
      <c r="D36" s="184">
        <v>48671</v>
      </c>
      <c r="E36" s="184">
        <v>39185</v>
      </c>
      <c r="F36" s="184">
        <v>83516</v>
      </c>
      <c r="G36" s="184">
        <v>50598</v>
      </c>
      <c r="H36" s="184"/>
      <c r="I36" s="539"/>
      <c r="J36" s="539"/>
      <c r="K36" s="539"/>
      <c r="L36" s="539"/>
      <c r="M36" s="539"/>
      <c r="N36" s="539"/>
      <c r="O36" s="539"/>
      <c r="P36" s="539"/>
      <c r="Q36" s="539"/>
      <c r="R36" s="539"/>
      <c r="S36" s="539"/>
      <c r="T36" s="539"/>
      <c r="U36" s="539"/>
      <c r="V36" s="539"/>
      <c r="W36" s="539"/>
    </row>
    <row r="37" spans="1:23" ht="26.4">
      <c r="A37" s="562"/>
      <c r="B37" s="259" t="s">
        <v>232</v>
      </c>
      <c r="C37" s="553" t="s">
        <v>603</v>
      </c>
      <c r="D37" s="184">
        <v>77329</v>
      </c>
      <c r="E37" s="184">
        <v>1409127</v>
      </c>
      <c r="F37" s="184">
        <v>1757322.9</v>
      </c>
      <c r="G37" s="184">
        <v>1054235.8999999999</v>
      </c>
      <c r="H37" s="184"/>
      <c r="I37" s="539"/>
      <c r="J37" s="539"/>
      <c r="K37" s="539"/>
      <c r="L37" s="539"/>
      <c r="M37" s="539"/>
      <c r="N37" s="539"/>
      <c r="O37" s="539"/>
      <c r="P37" s="539"/>
      <c r="Q37" s="539"/>
      <c r="R37" s="539"/>
      <c r="S37" s="539"/>
      <c r="T37" s="539"/>
      <c r="U37" s="539"/>
      <c r="V37" s="539"/>
      <c r="W37" s="539"/>
    </row>
    <row r="38" spans="1:23">
      <c r="A38" s="562"/>
      <c r="B38" s="259" t="s">
        <v>586</v>
      </c>
      <c r="C38" s="553"/>
      <c r="D38" s="184">
        <v>1175920383.53</v>
      </c>
      <c r="E38" s="184">
        <v>1321665051.6500001</v>
      </c>
      <c r="F38" s="184">
        <v>1309538333.95</v>
      </c>
      <c r="G38" s="184">
        <v>1109389067.79</v>
      </c>
      <c r="H38" s="184"/>
      <c r="I38" s="539"/>
      <c r="J38" s="539"/>
      <c r="K38" s="539"/>
      <c r="L38" s="539"/>
      <c r="M38" s="539"/>
      <c r="N38" s="539"/>
      <c r="O38" s="539"/>
      <c r="P38" s="539"/>
      <c r="Q38" s="539"/>
      <c r="R38" s="539"/>
      <c r="S38" s="539"/>
      <c r="T38" s="539"/>
      <c r="U38" s="539"/>
      <c r="V38" s="539"/>
      <c r="W38" s="539"/>
    </row>
    <row r="39" spans="1:23">
      <c r="A39" s="562"/>
      <c r="B39" s="259" t="s">
        <v>233</v>
      </c>
      <c r="C39" s="553"/>
      <c r="D39" s="184">
        <v>1176077596.3299999</v>
      </c>
      <c r="E39" s="184">
        <v>1321665051.6500001</v>
      </c>
      <c r="F39" s="184">
        <v>1309538333.95</v>
      </c>
      <c r="G39" s="184">
        <v>1109389067.79</v>
      </c>
      <c r="H39" s="184"/>
      <c r="I39" s="539"/>
      <c r="J39" s="539"/>
      <c r="K39" s="539"/>
      <c r="L39" s="539"/>
      <c r="M39" s="539"/>
      <c r="N39" s="539"/>
      <c r="O39" s="539"/>
      <c r="P39" s="539"/>
      <c r="Q39" s="539"/>
      <c r="R39" s="539"/>
      <c r="S39" s="539"/>
      <c r="T39" s="539"/>
      <c r="U39" s="539"/>
      <c r="V39" s="539"/>
      <c r="W39" s="539"/>
    </row>
    <row r="40" spans="1:23">
      <c r="A40" s="562"/>
      <c r="B40" s="259" t="s">
        <v>534</v>
      </c>
      <c r="C40" s="553"/>
      <c r="D40" s="184">
        <v>1176077596.3299999</v>
      </c>
      <c r="E40" s="184">
        <v>1321665051.6500001</v>
      </c>
      <c r="F40" s="184">
        <v>1309538333.95</v>
      </c>
      <c r="G40" s="184">
        <v>1109389067.79</v>
      </c>
      <c r="H40" s="184"/>
      <c r="I40" s="539"/>
      <c r="J40" s="539"/>
      <c r="K40" s="539"/>
      <c r="L40" s="539"/>
      <c r="M40" s="539"/>
      <c r="N40" s="539"/>
      <c r="O40" s="539"/>
      <c r="P40" s="539"/>
      <c r="Q40" s="539"/>
      <c r="R40" s="539"/>
      <c r="S40" s="539"/>
      <c r="T40" s="539"/>
      <c r="U40" s="539"/>
      <c r="V40" s="539"/>
      <c r="W40" s="539"/>
    </row>
    <row r="41" spans="1:23">
      <c r="A41" s="562"/>
      <c r="B41" s="562"/>
      <c r="C41" s="563"/>
      <c r="D41" s="188"/>
      <c r="E41" s="188"/>
      <c r="F41" s="188"/>
      <c r="G41" s="188"/>
      <c r="H41" s="188"/>
      <c r="I41" s="539"/>
      <c r="J41" s="539"/>
      <c r="K41" s="539"/>
      <c r="L41" s="539"/>
      <c r="M41" s="539"/>
      <c r="N41" s="539"/>
      <c r="O41" s="539"/>
      <c r="P41" s="539"/>
      <c r="Q41" s="539"/>
      <c r="R41" s="539"/>
      <c r="S41" s="539"/>
      <c r="T41" s="539"/>
      <c r="U41" s="539"/>
      <c r="V41" s="539"/>
      <c r="W41" s="539"/>
    </row>
    <row r="42" spans="1:23">
      <c r="A42" s="555"/>
      <c r="B42" s="556"/>
      <c r="C42" s="556"/>
      <c r="D42" s="557"/>
      <c r="E42" s="557"/>
      <c r="F42" s="557"/>
      <c r="G42" s="557"/>
      <c r="H42" s="557"/>
      <c r="I42" s="539"/>
      <c r="J42" s="539"/>
      <c r="K42" s="539"/>
      <c r="L42" s="539"/>
      <c r="M42" s="539"/>
      <c r="N42" s="539"/>
      <c r="O42" s="539"/>
      <c r="P42" s="539"/>
      <c r="Q42" s="539"/>
      <c r="R42" s="539"/>
      <c r="S42" s="539"/>
      <c r="T42" s="539"/>
      <c r="U42" s="539"/>
      <c r="V42" s="539"/>
      <c r="W42" s="539"/>
    </row>
    <row r="43" spans="1:23">
      <c r="A43" s="558">
        <v>34</v>
      </c>
      <c r="B43" s="559" t="s">
        <v>475</v>
      </c>
      <c r="C43" s="560"/>
      <c r="D43" s="561"/>
      <c r="E43" s="561"/>
      <c r="F43" s="561"/>
      <c r="G43" s="561"/>
      <c r="H43" s="561"/>
      <c r="I43" s="539"/>
      <c r="J43" s="539"/>
      <c r="K43" s="539"/>
      <c r="L43" s="539"/>
      <c r="M43" s="539"/>
      <c r="N43" s="539"/>
      <c r="O43" s="539"/>
      <c r="P43" s="539"/>
      <c r="Q43" s="539"/>
      <c r="R43" s="539"/>
      <c r="S43" s="539"/>
      <c r="T43" s="539"/>
      <c r="U43" s="539"/>
      <c r="V43" s="539"/>
      <c r="W43" s="539"/>
    </row>
    <row r="44" spans="1:23" ht="21">
      <c r="A44" s="562"/>
      <c r="B44" s="887"/>
      <c r="C44" s="889" t="s">
        <v>590</v>
      </c>
      <c r="D44" s="186" t="s">
        <v>693</v>
      </c>
      <c r="E44" s="186" t="s">
        <v>222</v>
      </c>
      <c r="F44" s="186" t="s">
        <v>411</v>
      </c>
      <c r="G44" s="186" t="s">
        <v>197</v>
      </c>
      <c r="H44" s="186" t="s">
        <v>484</v>
      </c>
      <c r="I44" s="539"/>
      <c r="J44" s="539"/>
      <c r="K44" s="539"/>
      <c r="L44" s="539"/>
      <c r="M44" s="539"/>
      <c r="N44" s="539"/>
      <c r="O44" s="539"/>
      <c r="P44" s="539"/>
      <c r="Q44" s="539"/>
      <c r="R44" s="539"/>
      <c r="S44" s="539"/>
      <c r="T44" s="539"/>
      <c r="U44" s="539"/>
      <c r="V44" s="539"/>
      <c r="W44" s="539"/>
    </row>
    <row r="45" spans="1:23">
      <c r="A45" s="562"/>
      <c r="B45" s="888"/>
      <c r="C45" s="890"/>
      <c r="D45" s="187" t="s">
        <v>535</v>
      </c>
      <c r="E45" s="187" t="s">
        <v>535</v>
      </c>
      <c r="F45" s="187" t="s">
        <v>535</v>
      </c>
      <c r="G45" s="187" t="s">
        <v>535</v>
      </c>
      <c r="H45" s="187" t="s">
        <v>535</v>
      </c>
      <c r="I45" s="539"/>
      <c r="J45" s="539"/>
      <c r="K45" s="539"/>
      <c r="L45" s="539"/>
      <c r="M45" s="539"/>
      <c r="N45" s="539"/>
      <c r="O45" s="539"/>
      <c r="P45" s="539"/>
      <c r="Q45" s="539"/>
      <c r="R45" s="539"/>
      <c r="S45" s="539"/>
      <c r="T45" s="539"/>
      <c r="U45" s="539"/>
      <c r="V45" s="539"/>
      <c r="W45" s="539"/>
    </row>
    <row r="46" spans="1:23">
      <c r="A46" s="562"/>
      <c r="B46" s="259" t="s">
        <v>540</v>
      </c>
      <c r="C46" s="553" t="s">
        <v>593</v>
      </c>
      <c r="D46" s="184">
        <v>29596477.5</v>
      </c>
      <c r="E46" s="184">
        <v>24652762.699999999</v>
      </c>
      <c r="F46" s="184">
        <v>23773588.600000001</v>
      </c>
      <c r="G46" s="184">
        <v>25322851.899999999</v>
      </c>
      <c r="H46" s="184"/>
      <c r="I46" s="539"/>
      <c r="J46" s="539"/>
      <c r="K46" s="539"/>
      <c r="L46" s="539"/>
      <c r="M46" s="539"/>
      <c r="N46" s="539"/>
      <c r="O46" s="539"/>
      <c r="P46" s="539"/>
      <c r="Q46" s="539"/>
      <c r="R46" s="539"/>
      <c r="S46" s="539"/>
      <c r="T46" s="539"/>
      <c r="U46" s="539"/>
      <c r="V46" s="539"/>
      <c r="W46" s="539"/>
    </row>
    <row r="47" spans="1:23">
      <c r="A47" s="562"/>
      <c r="B47" s="259" t="s">
        <v>539</v>
      </c>
      <c r="C47" s="553" t="s">
        <v>594</v>
      </c>
      <c r="D47" s="184">
        <v>2588248113.3400002</v>
      </c>
      <c r="E47" s="184">
        <v>2699635048.1999998</v>
      </c>
      <c r="F47" s="184">
        <v>2960176718.23</v>
      </c>
      <c r="G47" s="184">
        <v>3272796141.1999998</v>
      </c>
      <c r="H47" s="184"/>
      <c r="I47" s="539"/>
      <c r="J47" s="539"/>
      <c r="K47" s="539"/>
      <c r="L47" s="539"/>
      <c r="M47" s="539"/>
      <c r="N47" s="539"/>
      <c r="O47" s="539"/>
      <c r="P47" s="539"/>
      <c r="Q47" s="539"/>
      <c r="R47" s="539"/>
      <c r="S47" s="539"/>
      <c r="T47" s="539"/>
      <c r="U47" s="539"/>
      <c r="V47" s="539"/>
      <c r="W47" s="539"/>
    </row>
    <row r="48" spans="1:23">
      <c r="A48" s="562"/>
      <c r="B48" s="259" t="s">
        <v>529</v>
      </c>
      <c r="C48" s="553" t="s">
        <v>595</v>
      </c>
      <c r="D48" s="184">
        <v>1719703574.3099999</v>
      </c>
      <c r="E48" s="184">
        <v>1795123066.46</v>
      </c>
      <c r="F48" s="184">
        <v>1846808296.0699999</v>
      </c>
      <c r="G48" s="184">
        <v>1950746878.3900001</v>
      </c>
      <c r="H48" s="184"/>
      <c r="I48" s="539"/>
      <c r="J48" s="539"/>
      <c r="K48" s="539"/>
      <c r="L48" s="539"/>
      <c r="M48" s="539"/>
      <c r="N48" s="539"/>
      <c r="O48" s="539"/>
      <c r="P48" s="539"/>
      <c r="Q48" s="539"/>
      <c r="R48" s="539"/>
      <c r="S48" s="539"/>
      <c r="T48" s="539"/>
      <c r="U48" s="539"/>
      <c r="V48" s="539"/>
      <c r="W48" s="539"/>
    </row>
    <row r="49" spans="1:23" ht="26.4">
      <c r="A49" s="562"/>
      <c r="B49" s="259" t="s">
        <v>583</v>
      </c>
      <c r="C49" s="553" t="s">
        <v>596</v>
      </c>
      <c r="D49" s="184">
        <v>311178271.5</v>
      </c>
      <c r="E49" s="184">
        <v>325418016.86000001</v>
      </c>
      <c r="F49" s="184">
        <v>339313633.50999999</v>
      </c>
      <c r="G49" s="184">
        <v>395386900.5</v>
      </c>
      <c r="H49" s="184"/>
      <c r="I49" s="539"/>
      <c r="J49" s="539"/>
      <c r="K49" s="539"/>
      <c r="L49" s="539"/>
      <c r="M49" s="539"/>
      <c r="N49" s="539"/>
      <c r="O49" s="539"/>
      <c r="P49" s="539"/>
      <c r="Q49" s="539"/>
      <c r="R49" s="539"/>
      <c r="S49" s="539"/>
      <c r="T49" s="539"/>
      <c r="U49" s="539"/>
      <c r="V49" s="539"/>
      <c r="W49" s="539"/>
    </row>
    <row r="50" spans="1:23">
      <c r="A50" s="562"/>
      <c r="B50" s="259" t="s">
        <v>541</v>
      </c>
      <c r="C50" s="553" t="s">
        <v>597</v>
      </c>
      <c r="D50" s="184">
        <v>11585690.050000001</v>
      </c>
      <c r="E50" s="184">
        <v>69141106.489999995</v>
      </c>
      <c r="F50" s="184">
        <v>10018709.92</v>
      </c>
      <c r="G50" s="184">
        <v>9020174.6600000001</v>
      </c>
      <c r="H50" s="184"/>
      <c r="I50" s="539"/>
      <c r="J50" s="539"/>
      <c r="K50" s="539"/>
      <c r="L50" s="539"/>
      <c r="M50" s="539"/>
      <c r="N50" s="539"/>
      <c r="O50" s="539"/>
      <c r="P50" s="539"/>
      <c r="Q50" s="539"/>
      <c r="R50" s="539"/>
      <c r="S50" s="539"/>
      <c r="T50" s="539"/>
      <c r="U50" s="539"/>
      <c r="V50" s="539"/>
      <c r="W50" s="539"/>
    </row>
    <row r="51" spans="1:23" ht="26.4">
      <c r="A51" s="562"/>
      <c r="B51" s="259" t="s">
        <v>95</v>
      </c>
      <c r="C51" s="553" t="s">
        <v>598</v>
      </c>
      <c r="D51" s="184">
        <v>79425287.090000004</v>
      </c>
      <c r="E51" s="184">
        <v>90884810.030000001</v>
      </c>
      <c r="F51" s="184">
        <v>110365639.37</v>
      </c>
      <c r="G51" s="184">
        <v>89275910.079999998</v>
      </c>
      <c r="H51" s="184"/>
      <c r="I51" s="539"/>
      <c r="J51" s="539"/>
      <c r="K51" s="539"/>
      <c r="L51" s="539"/>
      <c r="M51" s="539"/>
      <c r="N51" s="539"/>
      <c r="O51" s="539"/>
      <c r="P51" s="539"/>
      <c r="Q51" s="539"/>
      <c r="R51" s="539"/>
      <c r="S51" s="539"/>
      <c r="T51" s="539"/>
      <c r="U51" s="539"/>
      <c r="V51" s="539"/>
      <c r="W51" s="539"/>
    </row>
    <row r="52" spans="1:23">
      <c r="A52" s="562"/>
      <c r="B52" s="259" t="s">
        <v>543</v>
      </c>
      <c r="C52" s="553" t="s">
        <v>599</v>
      </c>
      <c r="D52" s="184">
        <v>10294556.08</v>
      </c>
      <c r="E52" s="184">
        <v>10105414.619999999</v>
      </c>
      <c r="F52" s="184">
        <v>10869043.15</v>
      </c>
      <c r="G52" s="184">
        <v>23618279.559999999</v>
      </c>
      <c r="H52" s="184"/>
      <c r="I52" s="539"/>
      <c r="J52" s="539"/>
      <c r="K52" s="539"/>
      <c r="L52" s="539"/>
      <c r="M52" s="539"/>
      <c r="N52" s="539"/>
      <c r="O52" s="539"/>
      <c r="P52" s="539"/>
      <c r="Q52" s="539"/>
      <c r="R52" s="539"/>
      <c r="S52" s="539"/>
      <c r="T52" s="539"/>
      <c r="U52" s="539"/>
      <c r="V52" s="539"/>
      <c r="W52" s="539"/>
    </row>
    <row r="53" spans="1:23">
      <c r="A53" s="562"/>
      <c r="B53" s="259" t="s">
        <v>544</v>
      </c>
      <c r="C53" s="553" t="s">
        <v>600</v>
      </c>
      <c r="D53" s="184">
        <v>1405867524.95</v>
      </c>
      <c r="E53" s="184">
        <v>1426585968.49</v>
      </c>
      <c r="F53" s="184">
        <v>1453435730.96</v>
      </c>
      <c r="G53" s="184">
        <v>1379410903.0999999</v>
      </c>
      <c r="H53" s="184"/>
      <c r="I53" s="539"/>
      <c r="J53" s="539"/>
      <c r="K53" s="539"/>
      <c r="L53" s="539"/>
      <c r="M53" s="539"/>
      <c r="N53" s="539"/>
      <c r="O53" s="539"/>
      <c r="P53" s="539"/>
      <c r="Q53" s="539"/>
      <c r="R53" s="539"/>
      <c r="S53" s="539"/>
      <c r="T53" s="539"/>
      <c r="U53" s="539"/>
      <c r="V53" s="539"/>
      <c r="W53" s="539"/>
    </row>
    <row r="54" spans="1:23" ht="26.4">
      <c r="A54" s="562"/>
      <c r="B54" s="259" t="s">
        <v>545</v>
      </c>
      <c r="C54" s="553" t="s">
        <v>601</v>
      </c>
      <c r="D54" s="184">
        <v>116600226.5</v>
      </c>
      <c r="E54" s="184">
        <v>112210929.7</v>
      </c>
      <c r="F54" s="184">
        <v>115221511.91</v>
      </c>
      <c r="G54" s="184">
        <v>83747431.530000001</v>
      </c>
      <c r="H54" s="184"/>
      <c r="I54" s="539"/>
      <c r="J54" s="539"/>
      <c r="K54" s="539"/>
      <c r="L54" s="539"/>
      <c r="M54" s="539"/>
      <c r="N54" s="539"/>
      <c r="O54" s="539"/>
      <c r="P54" s="539"/>
      <c r="Q54" s="539"/>
      <c r="R54" s="539"/>
      <c r="S54" s="539"/>
      <c r="T54" s="539"/>
      <c r="U54" s="539"/>
      <c r="V54" s="539"/>
      <c r="W54" s="539"/>
    </row>
    <row r="55" spans="1:23">
      <c r="A55" s="562"/>
      <c r="B55" s="259" t="s">
        <v>582</v>
      </c>
      <c r="C55" s="553" t="s">
        <v>602</v>
      </c>
      <c r="D55" s="184">
        <v>534086</v>
      </c>
      <c r="E55" s="184">
        <v>588002</v>
      </c>
      <c r="F55" s="184">
        <v>540574</v>
      </c>
      <c r="G55" s="184">
        <v>478357</v>
      </c>
      <c r="H55" s="184"/>
      <c r="I55" s="539"/>
      <c r="J55" s="539"/>
      <c r="K55" s="539"/>
      <c r="L55" s="539"/>
      <c r="M55" s="539"/>
      <c r="N55" s="539"/>
      <c r="O55" s="539"/>
      <c r="P55" s="539"/>
      <c r="Q55" s="539"/>
      <c r="R55" s="539"/>
      <c r="S55" s="539"/>
      <c r="T55" s="539"/>
      <c r="U55" s="539"/>
      <c r="V55" s="539"/>
      <c r="W55" s="539"/>
    </row>
    <row r="56" spans="1:23" ht="26.4">
      <c r="A56" s="562"/>
      <c r="B56" s="259" t="s">
        <v>232</v>
      </c>
      <c r="C56" s="553" t="s">
        <v>603</v>
      </c>
      <c r="D56" s="184">
        <v>211193</v>
      </c>
      <c r="E56" s="184">
        <v>2193296</v>
      </c>
      <c r="F56" s="184">
        <v>2485714.7999999998</v>
      </c>
      <c r="G56" s="184">
        <v>2045785</v>
      </c>
      <c r="H56" s="184"/>
      <c r="I56" s="539"/>
      <c r="J56" s="539"/>
      <c r="K56" s="539"/>
      <c r="L56" s="539"/>
      <c r="M56" s="539"/>
      <c r="N56" s="539"/>
      <c r="O56" s="539"/>
      <c r="P56" s="539"/>
      <c r="Q56" s="539"/>
      <c r="R56" s="539"/>
      <c r="S56" s="539"/>
      <c r="T56" s="539"/>
      <c r="U56" s="539"/>
      <c r="V56" s="539"/>
      <c r="W56" s="539"/>
    </row>
    <row r="57" spans="1:23">
      <c r="A57" s="562"/>
      <c r="B57" s="259" t="s">
        <v>586</v>
      </c>
      <c r="C57" s="553"/>
      <c r="D57" s="184">
        <v>6273245000.3199997</v>
      </c>
      <c r="E57" s="184">
        <v>6556538421.5500002</v>
      </c>
      <c r="F57" s="184">
        <v>6873009160.5100002</v>
      </c>
      <c r="G57" s="184">
        <v>7231849612.9200001</v>
      </c>
      <c r="H57" s="184"/>
      <c r="I57" s="539"/>
      <c r="J57" s="539"/>
      <c r="K57" s="539"/>
      <c r="L57" s="539"/>
      <c r="M57" s="539"/>
      <c r="N57" s="539"/>
      <c r="O57" s="539"/>
      <c r="P57" s="539"/>
      <c r="Q57" s="539"/>
      <c r="R57" s="539"/>
      <c r="S57" s="539"/>
      <c r="T57" s="539"/>
      <c r="U57" s="539"/>
      <c r="V57" s="539"/>
      <c r="W57" s="539"/>
    </row>
    <row r="58" spans="1:23">
      <c r="A58" s="562"/>
      <c r="B58" s="259" t="s">
        <v>233</v>
      </c>
      <c r="C58" s="553"/>
      <c r="D58" s="184">
        <v>6273246950.3199997</v>
      </c>
      <c r="E58" s="184">
        <v>6556538421.5500002</v>
      </c>
      <c r="F58" s="184">
        <v>6873009160.5100002</v>
      </c>
      <c r="G58" s="184">
        <v>7231849612.9200001</v>
      </c>
      <c r="H58" s="184"/>
      <c r="I58" s="539"/>
      <c r="J58" s="539"/>
      <c r="K58" s="539"/>
      <c r="L58" s="539"/>
      <c r="M58" s="539"/>
      <c r="N58" s="539"/>
      <c r="O58" s="539"/>
      <c r="P58" s="539"/>
      <c r="Q58" s="539"/>
      <c r="R58" s="539"/>
      <c r="S58" s="539"/>
      <c r="T58" s="539"/>
      <c r="U58" s="539"/>
      <c r="V58" s="539"/>
      <c r="W58" s="539"/>
    </row>
    <row r="59" spans="1:23">
      <c r="A59" s="562"/>
      <c r="B59" s="259" t="s">
        <v>534</v>
      </c>
      <c r="C59" s="553"/>
      <c r="D59" s="184">
        <v>6273246950.3199997</v>
      </c>
      <c r="E59" s="184">
        <v>6556538421.5500002</v>
      </c>
      <c r="F59" s="184">
        <v>6873009160.5100002</v>
      </c>
      <c r="G59" s="184">
        <v>7231849612.9200001</v>
      </c>
      <c r="H59" s="184"/>
      <c r="I59" s="539"/>
      <c r="J59" s="539"/>
      <c r="K59" s="539"/>
      <c r="L59" s="539"/>
      <c r="M59" s="539"/>
      <c r="N59" s="539"/>
      <c r="O59" s="539"/>
      <c r="P59" s="539"/>
      <c r="Q59" s="539"/>
      <c r="R59" s="539"/>
      <c r="S59" s="539"/>
      <c r="T59" s="539"/>
      <c r="U59" s="539"/>
      <c r="V59" s="539"/>
      <c r="W59" s="539"/>
    </row>
    <row r="60" spans="1:23">
      <c r="A60" s="562"/>
      <c r="B60" s="562"/>
      <c r="C60" s="563"/>
      <c r="D60" s="188"/>
      <c r="E60" s="188"/>
      <c r="F60" s="188"/>
      <c r="G60" s="188"/>
      <c r="H60" s="188"/>
      <c r="I60" s="539"/>
      <c r="J60" s="539"/>
      <c r="K60" s="539"/>
      <c r="L60" s="539"/>
      <c r="M60" s="539"/>
      <c r="N60" s="539"/>
      <c r="O60" s="539"/>
      <c r="P60" s="539"/>
      <c r="Q60" s="539"/>
      <c r="R60" s="539"/>
      <c r="S60" s="539"/>
      <c r="T60" s="539"/>
      <c r="U60" s="539"/>
      <c r="V60" s="539"/>
      <c r="W60" s="539"/>
    </row>
    <row r="61" spans="1:23">
      <c r="A61" s="555"/>
      <c r="B61" s="556"/>
      <c r="C61" s="556"/>
      <c r="D61" s="557"/>
      <c r="E61" s="557"/>
      <c r="F61" s="557"/>
      <c r="G61" s="557"/>
      <c r="H61" s="557"/>
      <c r="I61" s="539"/>
      <c r="J61" s="539"/>
      <c r="K61" s="539"/>
      <c r="L61" s="539"/>
      <c r="M61" s="539"/>
      <c r="N61" s="539"/>
      <c r="O61" s="539"/>
      <c r="P61" s="539"/>
      <c r="Q61" s="539"/>
      <c r="R61" s="539"/>
      <c r="S61" s="539"/>
      <c r="T61" s="539"/>
      <c r="U61" s="539"/>
      <c r="V61" s="539"/>
      <c r="W61" s="539"/>
    </row>
    <row r="62" spans="1:23">
      <c r="A62" s="558">
        <v>35</v>
      </c>
      <c r="B62" s="559" t="s">
        <v>708</v>
      </c>
      <c r="C62" s="560"/>
      <c r="D62" s="561"/>
      <c r="E62" s="561"/>
      <c r="F62" s="561"/>
      <c r="G62" s="561"/>
      <c r="H62" s="561"/>
      <c r="I62" s="539"/>
      <c r="J62" s="539"/>
      <c r="K62" s="539"/>
      <c r="L62" s="539"/>
      <c r="M62" s="539"/>
      <c r="N62" s="539"/>
      <c r="O62" s="539"/>
      <c r="P62" s="539"/>
      <c r="Q62" s="539"/>
      <c r="R62" s="539"/>
      <c r="S62" s="539"/>
      <c r="T62" s="539"/>
      <c r="U62" s="539"/>
      <c r="V62" s="539"/>
      <c r="W62" s="539"/>
    </row>
    <row r="63" spans="1:23" ht="21">
      <c r="A63" s="562"/>
      <c r="B63" s="887"/>
      <c r="C63" s="889" t="s">
        <v>590</v>
      </c>
      <c r="D63" s="186" t="s">
        <v>693</v>
      </c>
      <c r="E63" s="186" t="s">
        <v>222</v>
      </c>
      <c r="F63" s="186" t="s">
        <v>411</v>
      </c>
      <c r="G63" s="186" t="s">
        <v>197</v>
      </c>
      <c r="H63" s="186" t="s">
        <v>484</v>
      </c>
      <c r="I63" s="539"/>
      <c r="J63" s="539"/>
      <c r="K63" s="539"/>
      <c r="L63" s="539"/>
      <c r="M63" s="539"/>
      <c r="N63" s="539"/>
      <c r="O63" s="539"/>
      <c r="P63" s="539"/>
      <c r="Q63" s="539"/>
      <c r="R63" s="539"/>
      <c r="S63" s="539"/>
      <c r="T63" s="539"/>
      <c r="U63" s="539"/>
      <c r="V63" s="539"/>
      <c r="W63" s="539"/>
    </row>
    <row r="64" spans="1:23">
      <c r="A64" s="562"/>
      <c r="B64" s="888"/>
      <c r="C64" s="890"/>
      <c r="D64" s="187" t="s">
        <v>535</v>
      </c>
      <c r="E64" s="187" t="s">
        <v>535</v>
      </c>
      <c r="F64" s="187" t="s">
        <v>535</v>
      </c>
      <c r="G64" s="187" t="s">
        <v>535</v>
      </c>
      <c r="H64" s="187" t="s">
        <v>535</v>
      </c>
      <c r="I64" s="539"/>
      <c r="J64" s="539"/>
      <c r="K64" s="539"/>
      <c r="L64" s="539"/>
      <c r="M64" s="539"/>
      <c r="N64" s="539"/>
      <c r="O64" s="539"/>
      <c r="P64" s="539"/>
      <c r="Q64" s="539"/>
      <c r="R64" s="539"/>
      <c r="S64" s="539"/>
      <c r="T64" s="539"/>
      <c r="U64" s="539"/>
      <c r="V64" s="539"/>
      <c r="W64" s="539"/>
    </row>
    <row r="65" spans="1:23">
      <c r="A65" s="562"/>
      <c r="B65" s="259" t="s">
        <v>540</v>
      </c>
      <c r="C65" s="553" t="s">
        <v>593</v>
      </c>
      <c r="D65" s="184">
        <v>179830911.59999999</v>
      </c>
      <c r="E65" s="184">
        <v>192008709.59999999</v>
      </c>
      <c r="F65" s="184">
        <v>206886381.80000001</v>
      </c>
      <c r="G65" s="184">
        <v>185340216.90000001</v>
      </c>
      <c r="H65" s="184"/>
      <c r="I65" s="539"/>
      <c r="J65" s="539"/>
      <c r="K65" s="539"/>
      <c r="L65" s="539"/>
      <c r="M65" s="539"/>
      <c r="N65" s="539"/>
      <c r="O65" s="539"/>
      <c r="P65" s="539"/>
      <c r="Q65" s="539"/>
      <c r="R65" s="539"/>
      <c r="S65" s="539"/>
      <c r="T65" s="539"/>
      <c r="U65" s="539"/>
      <c r="V65" s="539"/>
      <c r="W65" s="539"/>
    </row>
    <row r="66" spans="1:23">
      <c r="A66" s="562"/>
      <c r="B66" s="259" t="s">
        <v>539</v>
      </c>
      <c r="C66" s="553" t="s">
        <v>594</v>
      </c>
      <c r="D66" s="184">
        <v>977124695.27999997</v>
      </c>
      <c r="E66" s="184">
        <v>1009827219.1</v>
      </c>
      <c r="F66" s="184">
        <v>910394723.42999995</v>
      </c>
      <c r="G66" s="184">
        <v>753183526.32000005</v>
      </c>
      <c r="H66" s="184"/>
      <c r="I66" s="539"/>
      <c r="J66" s="539"/>
      <c r="K66" s="539"/>
      <c r="L66" s="539"/>
      <c r="M66" s="539"/>
      <c r="N66" s="539"/>
      <c r="O66" s="539"/>
      <c r="P66" s="539"/>
      <c r="Q66" s="539"/>
      <c r="R66" s="539"/>
      <c r="S66" s="539"/>
      <c r="T66" s="539"/>
      <c r="U66" s="539"/>
      <c r="V66" s="539"/>
      <c r="W66" s="539"/>
    </row>
    <row r="67" spans="1:23">
      <c r="A67" s="562"/>
      <c r="B67" s="259" t="s">
        <v>529</v>
      </c>
      <c r="C67" s="553" t="s">
        <v>595</v>
      </c>
      <c r="D67" s="184">
        <v>525997945.98000002</v>
      </c>
      <c r="E67" s="184">
        <v>555886081.75999999</v>
      </c>
      <c r="F67" s="184">
        <v>499753373.42000002</v>
      </c>
      <c r="G67" s="184">
        <v>551119488.73000002</v>
      </c>
      <c r="H67" s="184"/>
      <c r="I67" s="539"/>
      <c r="J67" s="539"/>
      <c r="K67" s="539"/>
      <c r="L67" s="539"/>
      <c r="M67" s="539"/>
      <c r="N67" s="539"/>
      <c r="O67" s="539"/>
      <c r="P67" s="539"/>
      <c r="Q67" s="539"/>
      <c r="R67" s="539"/>
      <c r="S67" s="539"/>
      <c r="T67" s="539"/>
      <c r="U67" s="539"/>
      <c r="V67" s="539"/>
      <c r="W67" s="539"/>
    </row>
    <row r="68" spans="1:23" ht="26.4">
      <c r="A68" s="562"/>
      <c r="B68" s="259" t="s">
        <v>583</v>
      </c>
      <c r="C68" s="553" t="s">
        <v>596</v>
      </c>
      <c r="D68" s="184">
        <v>135935648.69999999</v>
      </c>
      <c r="E68" s="184">
        <v>148059505.63999999</v>
      </c>
      <c r="F68" s="184">
        <v>155713461.09</v>
      </c>
      <c r="G68" s="184">
        <v>134683333.30000001</v>
      </c>
      <c r="H68" s="184"/>
      <c r="I68" s="539"/>
      <c r="J68" s="539"/>
      <c r="K68" s="539"/>
      <c r="L68" s="539"/>
      <c r="M68" s="539"/>
      <c r="N68" s="539"/>
      <c r="O68" s="539"/>
      <c r="P68" s="539"/>
      <c r="Q68" s="539"/>
      <c r="R68" s="539"/>
      <c r="S68" s="539"/>
      <c r="T68" s="539"/>
      <c r="U68" s="539"/>
      <c r="V68" s="539"/>
      <c r="W68" s="539"/>
    </row>
    <row r="69" spans="1:23">
      <c r="A69" s="562"/>
      <c r="B69" s="259" t="s">
        <v>541</v>
      </c>
      <c r="C69" s="553" t="s">
        <v>597</v>
      </c>
      <c r="D69" s="184">
        <v>380339013.55000001</v>
      </c>
      <c r="E69" s="184">
        <v>349681459.44</v>
      </c>
      <c r="F69" s="184">
        <v>363229325.99000001</v>
      </c>
      <c r="G69" s="184">
        <v>429287026.75999999</v>
      </c>
      <c r="H69" s="184"/>
      <c r="I69" s="539"/>
      <c r="J69" s="539"/>
      <c r="K69" s="539"/>
      <c r="L69" s="539"/>
      <c r="M69" s="539"/>
      <c r="N69" s="539"/>
      <c r="O69" s="539"/>
      <c r="P69" s="539"/>
      <c r="Q69" s="539"/>
      <c r="R69" s="539"/>
      <c r="S69" s="539"/>
      <c r="T69" s="539"/>
      <c r="U69" s="539"/>
      <c r="V69" s="539"/>
      <c r="W69" s="539"/>
    </row>
    <row r="70" spans="1:23" ht="26.4">
      <c r="A70" s="562"/>
      <c r="B70" s="259" t="s">
        <v>95</v>
      </c>
      <c r="C70" s="553" t="s">
        <v>598</v>
      </c>
      <c r="D70" s="184">
        <v>209501820.18000001</v>
      </c>
      <c r="E70" s="184">
        <v>243877876.59999999</v>
      </c>
      <c r="F70" s="184">
        <v>353571882.92000002</v>
      </c>
      <c r="G70" s="184">
        <v>379421550.56</v>
      </c>
      <c r="H70" s="184"/>
      <c r="I70" s="539"/>
      <c r="J70" s="539"/>
      <c r="K70" s="539"/>
      <c r="L70" s="539"/>
      <c r="M70" s="539"/>
      <c r="N70" s="539"/>
      <c r="O70" s="539"/>
      <c r="P70" s="539"/>
      <c r="Q70" s="539"/>
      <c r="R70" s="539"/>
      <c r="S70" s="539"/>
      <c r="T70" s="539"/>
      <c r="U70" s="539"/>
      <c r="V70" s="539"/>
      <c r="W70" s="539"/>
    </row>
    <row r="71" spans="1:23">
      <c r="A71" s="562"/>
      <c r="B71" s="259" t="s">
        <v>543</v>
      </c>
      <c r="C71" s="553" t="s">
        <v>599</v>
      </c>
      <c r="D71" s="184">
        <v>15284324.08</v>
      </c>
      <c r="E71" s="184">
        <v>14870089.77</v>
      </c>
      <c r="F71" s="184">
        <v>13169271.359999999</v>
      </c>
      <c r="G71" s="184">
        <v>12525767.59</v>
      </c>
      <c r="H71" s="184"/>
      <c r="I71" s="539"/>
      <c r="J71" s="539"/>
      <c r="K71" s="539"/>
      <c r="L71" s="539"/>
      <c r="M71" s="539"/>
      <c r="N71" s="539"/>
      <c r="O71" s="539"/>
      <c r="P71" s="539"/>
      <c r="Q71" s="539"/>
      <c r="R71" s="539"/>
      <c r="S71" s="539"/>
      <c r="T71" s="539"/>
      <c r="U71" s="539"/>
      <c r="V71" s="539"/>
      <c r="W71" s="539"/>
    </row>
    <row r="72" spans="1:23">
      <c r="A72" s="562"/>
      <c r="B72" s="259" t="s">
        <v>544</v>
      </c>
      <c r="C72" s="553" t="s">
        <v>600</v>
      </c>
      <c r="D72" s="184">
        <v>462807892.67000002</v>
      </c>
      <c r="E72" s="184">
        <v>487736462.83999997</v>
      </c>
      <c r="F72" s="184">
        <v>517710536.81999999</v>
      </c>
      <c r="G72" s="184">
        <v>480948591.17000002</v>
      </c>
      <c r="H72" s="184"/>
      <c r="I72" s="539"/>
      <c r="J72" s="539"/>
      <c r="K72" s="539"/>
      <c r="L72" s="539"/>
      <c r="M72" s="539"/>
      <c r="N72" s="539"/>
      <c r="O72" s="539"/>
      <c r="P72" s="539"/>
      <c r="Q72" s="539"/>
      <c r="R72" s="539"/>
      <c r="S72" s="539"/>
      <c r="T72" s="539"/>
      <c r="U72" s="539"/>
      <c r="V72" s="539"/>
      <c r="W72" s="539"/>
    </row>
    <row r="73" spans="1:23" ht="26.4">
      <c r="A73" s="562"/>
      <c r="B73" s="259" t="s">
        <v>545</v>
      </c>
      <c r="C73" s="553" t="s">
        <v>601</v>
      </c>
      <c r="D73" s="184">
        <v>124011955.47</v>
      </c>
      <c r="E73" s="184">
        <v>130243662.39</v>
      </c>
      <c r="F73" s="184">
        <v>146892257.78</v>
      </c>
      <c r="G73" s="184">
        <v>151930679.53999999</v>
      </c>
      <c r="H73" s="184"/>
      <c r="I73" s="539"/>
      <c r="J73" s="539"/>
      <c r="K73" s="539"/>
      <c r="L73" s="539"/>
      <c r="M73" s="539"/>
      <c r="N73" s="539"/>
      <c r="O73" s="539"/>
      <c r="P73" s="539"/>
      <c r="Q73" s="539"/>
      <c r="R73" s="539"/>
      <c r="S73" s="539"/>
      <c r="T73" s="539"/>
      <c r="U73" s="539"/>
      <c r="V73" s="539"/>
      <c r="W73" s="539"/>
    </row>
    <row r="74" spans="1:23">
      <c r="A74" s="562"/>
      <c r="B74" s="259" t="s">
        <v>582</v>
      </c>
      <c r="C74" s="553" t="s">
        <v>602</v>
      </c>
      <c r="D74" s="184">
        <v>59478</v>
      </c>
      <c r="E74" s="184">
        <v>33541</v>
      </c>
      <c r="F74" s="184">
        <v>35461</v>
      </c>
      <c r="G74" s="184">
        <v>25761</v>
      </c>
      <c r="H74" s="184"/>
      <c r="I74" s="539"/>
      <c r="J74" s="539"/>
      <c r="K74" s="539"/>
      <c r="L74" s="539"/>
      <c r="M74" s="539"/>
      <c r="N74" s="539"/>
      <c r="O74" s="539"/>
      <c r="P74" s="539"/>
      <c r="Q74" s="539"/>
      <c r="R74" s="539"/>
      <c r="S74" s="539"/>
      <c r="T74" s="539"/>
      <c r="U74" s="539"/>
      <c r="V74" s="539"/>
      <c r="W74" s="539"/>
    </row>
    <row r="75" spans="1:23" ht="26.4">
      <c r="A75" s="562"/>
      <c r="B75" s="259" t="s">
        <v>232</v>
      </c>
      <c r="C75" s="553" t="s">
        <v>603</v>
      </c>
      <c r="D75" s="184">
        <v>71576</v>
      </c>
      <c r="E75" s="184">
        <v>775125</v>
      </c>
      <c r="F75" s="184">
        <v>911296.5</v>
      </c>
      <c r="G75" s="184">
        <v>1281873</v>
      </c>
      <c r="H75" s="184"/>
      <c r="I75" s="539"/>
      <c r="J75" s="539"/>
      <c r="K75" s="539"/>
      <c r="L75" s="539"/>
      <c r="M75" s="539"/>
      <c r="N75" s="539"/>
      <c r="O75" s="539"/>
      <c r="P75" s="539"/>
      <c r="Q75" s="539"/>
      <c r="R75" s="539"/>
      <c r="S75" s="539"/>
      <c r="T75" s="539"/>
      <c r="U75" s="539"/>
      <c r="V75" s="539"/>
      <c r="W75" s="539"/>
    </row>
    <row r="76" spans="1:23">
      <c r="A76" s="562"/>
      <c r="B76" s="259" t="s">
        <v>586</v>
      </c>
      <c r="C76" s="553"/>
      <c r="D76" s="184">
        <v>3010965261.5100002</v>
      </c>
      <c r="E76" s="184">
        <v>3132999733.1399999</v>
      </c>
      <c r="F76" s="184">
        <v>3168267972.1100001</v>
      </c>
      <c r="G76" s="184">
        <v>3079747814.8699999</v>
      </c>
      <c r="H76" s="184"/>
      <c r="I76" s="539"/>
      <c r="J76" s="539"/>
      <c r="K76" s="539"/>
      <c r="L76" s="539"/>
      <c r="M76" s="539"/>
      <c r="N76" s="539"/>
      <c r="O76" s="539"/>
      <c r="P76" s="539"/>
      <c r="Q76" s="539"/>
      <c r="R76" s="539"/>
      <c r="S76" s="539"/>
      <c r="T76" s="539"/>
      <c r="U76" s="539"/>
      <c r="V76" s="539"/>
      <c r="W76" s="539"/>
    </row>
    <row r="77" spans="1:23">
      <c r="A77" s="562"/>
      <c r="B77" s="259" t="s">
        <v>233</v>
      </c>
      <c r="C77" s="553"/>
      <c r="D77" s="184">
        <v>3011120841.5100002</v>
      </c>
      <c r="E77" s="184">
        <v>3132999733.1399999</v>
      </c>
      <c r="F77" s="184">
        <v>3168267972.1100001</v>
      </c>
      <c r="G77" s="184">
        <v>3079747814.8699999</v>
      </c>
      <c r="H77" s="184"/>
      <c r="I77" s="539"/>
      <c r="J77" s="539"/>
      <c r="K77" s="539"/>
      <c r="L77" s="539"/>
      <c r="M77" s="539"/>
      <c r="N77" s="539"/>
      <c r="O77" s="539"/>
      <c r="P77" s="539"/>
      <c r="Q77" s="539"/>
      <c r="R77" s="539"/>
      <c r="S77" s="539"/>
      <c r="T77" s="539"/>
      <c r="U77" s="539"/>
      <c r="V77" s="539"/>
      <c r="W77" s="539"/>
    </row>
    <row r="78" spans="1:23">
      <c r="A78" s="562"/>
      <c r="B78" s="259" t="s">
        <v>534</v>
      </c>
      <c r="C78" s="553"/>
      <c r="D78" s="184">
        <v>3011120841.5100002</v>
      </c>
      <c r="E78" s="184">
        <v>3132999733.1399999</v>
      </c>
      <c r="F78" s="184">
        <v>3168267972.1100001</v>
      </c>
      <c r="G78" s="184">
        <v>3079747814.8699999</v>
      </c>
      <c r="H78" s="184"/>
      <c r="I78" s="539"/>
      <c r="J78" s="539"/>
      <c r="K78" s="539"/>
      <c r="L78" s="539"/>
      <c r="M78" s="539"/>
      <c r="N78" s="539"/>
      <c r="O78" s="539"/>
      <c r="P78" s="539"/>
      <c r="Q78" s="539"/>
      <c r="R78" s="539"/>
      <c r="S78" s="539"/>
      <c r="T78" s="539"/>
      <c r="U78" s="539"/>
      <c r="V78" s="539"/>
      <c r="W78" s="539"/>
    </row>
    <row r="79" spans="1:23">
      <c r="A79" s="562"/>
      <c r="B79" s="562"/>
      <c r="C79" s="563"/>
      <c r="D79" s="188"/>
      <c r="E79" s="188"/>
      <c r="F79" s="188"/>
      <c r="G79" s="188"/>
      <c r="H79" s="188"/>
      <c r="I79" s="539"/>
      <c r="J79" s="539"/>
      <c r="K79" s="539"/>
      <c r="L79" s="539"/>
      <c r="M79" s="539"/>
      <c r="N79" s="539"/>
      <c r="O79" s="539"/>
      <c r="P79" s="539"/>
      <c r="Q79" s="539"/>
      <c r="R79" s="539"/>
      <c r="S79" s="539"/>
      <c r="T79" s="539"/>
      <c r="U79" s="539"/>
      <c r="V79" s="539"/>
      <c r="W79" s="539"/>
    </row>
    <row r="80" spans="1:23">
      <c r="A80" s="555"/>
      <c r="B80" s="556"/>
      <c r="C80" s="556"/>
      <c r="D80" s="557"/>
      <c r="E80" s="557"/>
      <c r="F80" s="557"/>
      <c r="G80" s="557"/>
      <c r="H80" s="557"/>
      <c r="I80" s="539"/>
      <c r="J80" s="539"/>
      <c r="K80" s="539"/>
      <c r="L80" s="539"/>
      <c r="M80" s="539"/>
      <c r="N80" s="539"/>
      <c r="O80" s="539"/>
      <c r="P80" s="539"/>
      <c r="Q80" s="539"/>
      <c r="R80" s="539"/>
      <c r="S80" s="539"/>
      <c r="T80" s="539"/>
      <c r="U80" s="539"/>
      <c r="V80" s="539"/>
      <c r="W80" s="539"/>
    </row>
    <row r="81" spans="1:23">
      <c r="A81" s="558">
        <v>36</v>
      </c>
      <c r="B81" s="559" t="s">
        <v>710</v>
      </c>
      <c r="C81" s="560"/>
      <c r="D81" s="561"/>
      <c r="E81" s="561"/>
      <c r="F81" s="561"/>
      <c r="G81" s="561"/>
      <c r="H81" s="561"/>
      <c r="I81" s="539"/>
      <c r="J81" s="539"/>
      <c r="K81" s="539"/>
      <c r="L81" s="539"/>
      <c r="M81" s="539"/>
      <c r="N81" s="539"/>
      <c r="O81" s="539"/>
      <c r="P81" s="539"/>
      <c r="Q81" s="539"/>
      <c r="R81" s="539"/>
      <c r="S81" s="539"/>
      <c r="T81" s="539"/>
      <c r="U81" s="539"/>
      <c r="V81" s="539"/>
      <c r="W81" s="539"/>
    </row>
    <row r="82" spans="1:23" ht="21">
      <c r="A82" s="562"/>
      <c r="B82" s="887"/>
      <c r="C82" s="889" t="s">
        <v>590</v>
      </c>
      <c r="D82" s="186" t="s">
        <v>693</v>
      </c>
      <c r="E82" s="186" t="s">
        <v>222</v>
      </c>
      <c r="F82" s="186" t="s">
        <v>411</v>
      </c>
      <c r="G82" s="186" t="s">
        <v>197</v>
      </c>
      <c r="H82" s="186" t="s">
        <v>484</v>
      </c>
      <c r="I82" s="539"/>
      <c r="J82" s="539"/>
      <c r="K82" s="539"/>
      <c r="L82" s="539"/>
      <c r="M82" s="539"/>
      <c r="N82" s="539"/>
      <c r="O82" s="539"/>
      <c r="P82" s="539"/>
      <c r="Q82" s="539"/>
      <c r="R82" s="539"/>
      <c r="S82" s="539"/>
      <c r="T82" s="539"/>
      <c r="U82" s="539"/>
      <c r="V82" s="539"/>
      <c r="W82" s="539"/>
    </row>
    <row r="83" spans="1:23">
      <c r="A83" s="562"/>
      <c r="B83" s="888"/>
      <c r="C83" s="890"/>
      <c r="D83" s="187" t="s">
        <v>535</v>
      </c>
      <c r="E83" s="187" t="s">
        <v>535</v>
      </c>
      <c r="F83" s="187" t="s">
        <v>535</v>
      </c>
      <c r="G83" s="187" t="s">
        <v>535</v>
      </c>
      <c r="H83" s="187" t="s">
        <v>535</v>
      </c>
      <c r="I83" s="539"/>
      <c r="J83" s="539"/>
      <c r="K83" s="539"/>
      <c r="L83" s="539"/>
      <c r="M83" s="539"/>
      <c r="N83" s="539"/>
      <c r="O83" s="539"/>
      <c r="P83" s="539"/>
      <c r="Q83" s="539"/>
      <c r="R83" s="539"/>
      <c r="S83" s="539"/>
      <c r="T83" s="539"/>
      <c r="U83" s="539"/>
      <c r="V83" s="539"/>
      <c r="W83" s="539"/>
    </row>
    <row r="84" spans="1:23">
      <c r="A84" s="562"/>
      <c r="B84" s="259" t="s">
        <v>540</v>
      </c>
      <c r="C84" s="553" t="s">
        <v>593</v>
      </c>
      <c r="D84" s="184">
        <v>70225326</v>
      </c>
      <c r="E84" s="184">
        <v>65937555.600000001</v>
      </c>
      <c r="F84" s="184">
        <v>59216598.899999999</v>
      </c>
      <c r="G84" s="184">
        <v>71218720</v>
      </c>
      <c r="H84" s="184"/>
      <c r="I84" s="539"/>
      <c r="J84" s="539"/>
      <c r="K84" s="539"/>
      <c r="L84" s="539"/>
      <c r="M84" s="539"/>
      <c r="N84" s="539"/>
      <c r="O84" s="539"/>
      <c r="P84" s="539"/>
      <c r="Q84" s="539"/>
      <c r="R84" s="539"/>
      <c r="S84" s="539"/>
      <c r="T84" s="539"/>
      <c r="U84" s="539"/>
      <c r="V84" s="539"/>
      <c r="W84" s="539"/>
    </row>
    <row r="85" spans="1:23">
      <c r="A85" s="562"/>
      <c r="B85" s="259" t="s">
        <v>539</v>
      </c>
      <c r="C85" s="553" t="s">
        <v>594</v>
      </c>
      <c r="D85" s="184">
        <v>2617485861.6100001</v>
      </c>
      <c r="E85" s="184">
        <v>2700388429</v>
      </c>
      <c r="F85" s="184">
        <v>3136502027.9899998</v>
      </c>
      <c r="G85" s="184">
        <v>3456671168.1199999</v>
      </c>
      <c r="H85" s="184"/>
      <c r="I85" s="539"/>
      <c r="J85" s="539"/>
      <c r="K85" s="539"/>
      <c r="L85" s="539"/>
      <c r="M85" s="539"/>
      <c r="N85" s="539"/>
      <c r="O85" s="539"/>
      <c r="P85" s="539"/>
      <c r="Q85" s="539"/>
      <c r="R85" s="539"/>
      <c r="S85" s="539"/>
      <c r="T85" s="539"/>
      <c r="U85" s="539"/>
      <c r="V85" s="539"/>
      <c r="W85" s="539"/>
    </row>
    <row r="86" spans="1:23">
      <c r="A86" s="562"/>
      <c r="B86" s="259" t="s">
        <v>529</v>
      </c>
      <c r="C86" s="553" t="s">
        <v>595</v>
      </c>
      <c r="D86" s="184">
        <v>1339602574.77</v>
      </c>
      <c r="E86" s="184">
        <v>1372991936.3</v>
      </c>
      <c r="F86" s="184">
        <v>1518584692.3900001</v>
      </c>
      <c r="G86" s="184">
        <v>1839584545</v>
      </c>
      <c r="H86" s="184"/>
      <c r="I86" s="539"/>
      <c r="J86" s="539"/>
      <c r="K86" s="539"/>
      <c r="L86" s="539"/>
      <c r="M86" s="539"/>
      <c r="N86" s="539"/>
      <c r="O86" s="539"/>
      <c r="P86" s="539"/>
      <c r="Q86" s="539"/>
      <c r="R86" s="539"/>
      <c r="S86" s="539"/>
      <c r="T86" s="539"/>
      <c r="U86" s="539"/>
      <c r="V86" s="539"/>
      <c r="W86" s="539"/>
    </row>
    <row r="87" spans="1:23" ht="26.4">
      <c r="A87" s="562"/>
      <c r="B87" s="259" t="s">
        <v>583</v>
      </c>
      <c r="C87" s="553" t="s">
        <v>596</v>
      </c>
      <c r="D87" s="184">
        <v>465372305.69999999</v>
      </c>
      <c r="E87" s="184">
        <v>388080657.11000001</v>
      </c>
      <c r="F87" s="184">
        <v>506342541.75999999</v>
      </c>
      <c r="G87" s="184">
        <v>518939159.89999998</v>
      </c>
      <c r="H87" s="184"/>
      <c r="I87" s="539"/>
      <c r="J87" s="539"/>
      <c r="K87" s="539"/>
      <c r="L87" s="539"/>
      <c r="M87" s="539"/>
      <c r="N87" s="539"/>
      <c r="O87" s="539"/>
      <c r="P87" s="539"/>
      <c r="Q87" s="539"/>
      <c r="R87" s="539"/>
      <c r="S87" s="539"/>
      <c r="T87" s="539"/>
      <c r="U87" s="539"/>
      <c r="V87" s="539"/>
      <c r="W87" s="539"/>
    </row>
    <row r="88" spans="1:23">
      <c r="A88" s="562"/>
      <c r="B88" s="259" t="s">
        <v>541</v>
      </c>
      <c r="C88" s="553" t="s">
        <v>597</v>
      </c>
      <c r="D88" s="184">
        <v>165139300.94</v>
      </c>
      <c r="E88" s="184">
        <v>235297124.36000001</v>
      </c>
      <c r="F88" s="184">
        <v>135936597.53999999</v>
      </c>
      <c r="G88" s="184">
        <v>153774320.31999999</v>
      </c>
      <c r="H88" s="184"/>
      <c r="I88" s="539"/>
      <c r="J88" s="539"/>
      <c r="K88" s="539"/>
      <c r="L88" s="539"/>
      <c r="M88" s="539"/>
      <c r="N88" s="539"/>
      <c r="O88" s="539"/>
      <c r="P88" s="539"/>
      <c r="Q88" s="539"/>
      <c r="R88" s="539"/>
      <c r="S88" s="539"/>
      <c r="T88" s="539"/>
      <c r="U88" s="539"/>
      <c r="V88" s="539"/>
      <c r="W88" s="539"/>
    </row>
    <row r="89" spans="1:23" ht="26.4">
      <c r="A89" s="562"/>
      <c r="B89" s="259" t="s">
        <v>95</v>
      </c>
      <c r="C89" s="553" t="s">
        <v>598</v>
      </c>
      <c r="D89" s="184">
        <v>97706539.140000001</v>
      </c>
      <c r="E89" s="184">
        <v>121716116.92</v>
      </c>
      <c r="F89" s="184">
        <v>131485832.65000001</v>
      </c>
      <c r="G89" s="184">
        <v>132907618.7</v>
      </c>
      <c r="H89" s="184"/>
      <c r="I89" s="539"/>
      <c r="J89" s="539"/>
      <c r="K89" s="539"/>
      <c r="L89" s="539"/>
      <c r="M89" s="539"/>
      <c r="N89" s="539"/>
      <c r="O89" s="539"/>
      <c r="P89" s="539"/>
      <c r="Q89" s="539"/>
      <c r="R89" s="539"/>
      <c r="S89" s="539"/>
      <c r="T89" s="539"/>
      <c r="U89" s="539"/>
      <c r="V89" s="539"/>
      <c r="W89" s="539"/>
    </row>
    <row r="90" spans="1:23">
      <c r="A90" s="562"/>
      <c r="B90" s="259" t="s">
        <v>543</v>
      </c>
      <c r="C90" s="553" t="s">
        <v>599</v>
      </c>
      <c r="D90" s="184">
        <v>35264052.899999999</v>
      </c>
      <c r="E90" s="184">
        <v>35761272.659999996</v>
      </c>
      <c r="F90" s="184">
        <v>36782463.850000001</v>
      </c>
      <c r="G90" s="184">
        <v>49789110.640000001</v>
      </c>
      <c r="H90" s="184"/>
      <c r="I90" s="539"/>
      <c r="J90" s="539"/>
      <c r="K90" s="539"/>
      <c r="L90" s="539"/>
      <c r="M90" s="539"/>
      <c r="N90" s="539"/>
      <c r="O90" s="539"/>
      <c r="P90" s="539"/>
      <c r="Q90" s="539"/>
      <c r="R90" s="539"/>
      <c r="S90" s="539"/>
      <c r="T90" s="539"/>
      <c r="U90" s="539"/>
      <c r="V90" s="539"/>
      <c r="W90" s="539"/>
    </row>
    <row r="91" spans="1:23">
      <c r="A91" s="562"/>
      <c r="B91" s="259" t="s">
        <v>544</v>
      </c>
      <c r="C91" s="553" t="s">
        <v>600</v>
      </c>
      <c r="D91" s="184">
        <v>1843631337.8699999</v>
      </c>
      <c r="E91" s="184">
        <v>1905611554.3299999</v>
      </c>
      <c r="F91" s="184">
        <v>2105268483.25</v>
      </c>
      <c r="G91" s="184">
        <v>2111111208.8299999</v>
      </c>
      <c r="H91" s="184"/>
      <c r="I91" s="539"/>
      <c r="J91" s="539"/>
      <c r="K91" s="539"/>
      <c r="L91" s="539"/>
      <c r="M91" s="539"/>
      <c r="N91" s="539"/>
      <c r="O91" s="539"/>
      <c r="P91" s="539"/>
      <c r="Q91" s="539"/>
      <c r="R91" s="539"/>
      <c r="S91" s="539"/>
      <c r="T91" s="539"/>
      <c r="U91" s="539"/>
      <c r="V91" s="539"/>
      <c r="W91" s="539"/>
    </row>
    <row r="92" spans="1:23" ht="26.4">
      <c r="A92" s="562"/>
      <c r="B92" s="259" t="s">
        <v>545</v>
      </c>
      <c r="C92" s="553" t="s">
        <v>601</v>
      </c>
      <c r="D92" s="184">
        <v>251104197.59999999</v>
      </c>
      <c r="E92" s="184">
        <v>289732769.01999998</v>
      </c>
      <c r="F92" s="184">
        <v>310724493.76999998</v>
      </c>
      <c r="G92" s="184">
        <v>243243544.81999999</v>
      </c>
      <c r="H92" s="184"/>
      <c r="I92" s="539"/>
      <c r="J92" s="539"/>
      <c r="K92" s="539"/>
      <c r="L92" s="539"/>
      <c r="M92" s="539"/>
      <c r="N92" s="539"/>
      <c r="O92" s="539"/>
      <c r="P92" s="539"/>
      <c r="Q92" s="539"/>
      <c r="R92" s="539"/>
      <c r="S92" s="539"/>
      <c r="T92" s="539"/>
      <c r="U92" s="539"/>
      <c r="V92" s="539"/>
      <c r="W92" s="539"/>
    </row>
    <row r="93" spans="1:23">
      <c r="A93" s="562"/>
      <c r="B93" s="259" t="s">
        <v>582</v>
      </c>
      <c r="C93" s="553" t="s">
        <v>602</v>
      </c>
      <c r="D93" s="184">
        <v>313301</v>
      </c>
      <c r="E93" s="184">
        <v>391854</v>
      </c>
      <c r="F93" s="184">
        <v>289180</v>
      </c>
      <c r="G93" s="184">
        <v>223968</v>
      </c>
      <c r="H93" s="184"/>
      <c r="I93" s="539"/>
      <c r="J93" s="539"/>
      <c r="K93" s="539"/>
      <c r="L93" s="539"/>
      <c r="M93" s="539"/>
      <c r="N93" s="539"/>
      <c r="O93" s="539"/>
      <c r="P93" s="539"/>
      <c r="Q93" s="539"/>
      <c r="R93" s="539"/>
      <c r="S93" s="539"/>
      <c r="T93" s="539"/>
      <c r="U93" s="539"/>
      <c r="V93" s="539"/>
      <c r="W93" s="539"/>
    </row>
    <row r="94" spans="1:23" ht="26.4">
      <c r="A94" s="562"/>
      <c r="B94" s="259" t="s">
        <v>232</v>
      </c>
      <c r="C94" s="553" t="s">
        <v>603</v>
      </c>
      <c r="D94" s="184">
        <v>232714</v>
      </c>
      <c r="E94" s="184">
        <v>2586652</v>
      </c>
      <c r="F94" s="184">
        <v>2766858.9</v>
      </c>
      <c r="G94" s="184">
        <v>2830210</v>
      </c>
      <c r="H94" s="184"/>
      <c r="I94" s="539"/>
      <c r="J94" s="539"/>
      <c r="K94" s="539"/>
      <c r="L94" s="539"/>
      <c r="M94" s="539"/>
      <c r="N94" s="539"/>
      <c r="O94" s="539"/>
      <c r="P94" s="539"/>
      <c r="Q94" s="539"/>
      <c r="R94" s="539"/>
      <c r="S94" s="539"/>
      <c r="T94" s="539"/>
      <c r="U94" s="539"/>
      <c r="V94" s="539"/>
      <c r="W94" s="539"/>
    </row>
    <row r="95" spans="1:23">
      <c r="A95" s="562"/>
      <c r="B95" s="259" t="s">
        <v>586</v>
      </c>
      <c r="C95" s="553"/>
      <c r="D95" s="184">
        <v>6886077511.5299997</v>
      </c>
      <c r="E95" s="184">
        <v>7118495921.3000002</v>
      </c>
      <c r="F95" s="184">
        <v>7943899771</v>
      </c>
      <c r="G95" s="184">
        <v>8580293574.3299999</v>
      </c>
      <c r="H95" s="184"/>
      <c r="I95" s="539"/>
      <c r="J95" s="539"/>
      <c r="K95" s="539"/>
      <c r="L95" s="539"/>
      <c r="M95" s="539"/>
      <c r="N95" s="539"/>
      <c r="O95" s="539"/>
      <c r="P95" s="539"/>
      <c r="Q95" s="539"/>
      <c r="R95" s="539"/>
      <c r="S95" s="539"/>
      <c r="T95" s="539"/>
      <c r="U95" s="539"/>
      <c r="V95" s="539"/>
      <c r="W95" s="539"/>
    </row>
    <row r="96" spans="1:23">
      <c r="A96" s="562"/>
      <c r="B96" s="259" t="s">
        <v>233</v>
      </c>
      <c r="C96" s="553"/>
      <c r="D96" s="184">
        <v>6886078252.5299997</v>
      </c>
      <c r="E96" s="184">
        <v>7118495921.3000002</v>
      </c>
      <c r="F96" s="184">
        <v>7943899771</v>
      </c>
      <c r="G96" s="184">
        <v>8580293574.3299999</v>
      </c>
      <c r="H96" s="184"/>
      <c r="I96" s="539"/>
      <c r="J96" s="539"/>
      <c r="K96" s="539"/>
      <c r="L96" s="539"/>
      <c r="M96" s="539"/>
      <c r="N96" s="539"/>
      <c r="O96" s="539"/>
      <c r="P96" s="539"/>
      <c r="Q96" s="539"/>
      <c r="R96" s="539"/>
      <c r="S96" s="539"/>
      <c r="T96" s="539"/>
      <c r="U96" s="539"/>
      <c r="V96" s="539"/>
      <c r="W96" s="539"/>
    </row>
    <row r="97" spans="1:23">
      <c r="A97" s="562"/>
      <c r="B97" s="259" t="s">
        <v>534</v>
      </c>
      <c r="C97" s="553"/>
      <c r="D97" s="184">
        <v>6886078252.5299997</v>
      </c>
      <c r="E97" s="184">
        <v>7118495921.3000002</v>
      </c>
      <c r="F97" s="184">
        <v>7943899771</v>
      </c>
      <c r="G97" s="184">
        <v>8580293574.3299999</v>
      </c>
      <c r="H97" s="184"/>
      <c r="I97" s="539"/>
      <c r="J97" s="539"/>
      <c r="K97" s="539"/>
      <c r="L97" s="539"/>
      <c r="M97" s="539"/>
      <c r="N97" s="539"/>
      <c r="O97" s="539"/>
      <c r="P97" s="539"/>
      <c r="Q97" s="539"/>
      <c r="R97" s="539"/>
      <c r="S97" s="539"/>
      <c r="T97" s="539"/>
      <c r="U97" s="539"/>
      <c r="V97" s="539"/>
      <c r="W97" s="539"/>
    </row>
    <row r="98" spans="1:23">
      <c r="A98" s="562"/>
      <c r="B98" s="562"/>
      <c r="C98" s="563"/>
      <c r="D98" s="188"/>
      <c r="E98" s="188"/>
      <c r="F98" s="188"/>
      <c r="G98" s="188"/>
      <c r="H98" s="188"/>
      <c r="I98" s="539"/>
      <c r="J98" s="539"/>
      <c r="K98" s="539"/>
      <c r="L98" s="539"/>
      <c r="M98" s="539"/>
      <c r="N98" s="539"/>
      <c r="O98" s="539"/>
      <c r="P98" s="539"/>
      <c r="Q98" s="539"/>
      <c r="R98" s="539"/>
      <c r="S98" s="539"/>
      <c r="T98" s="539"/>
      <c r="U98" s="539"/>
      <c r="V98" s="539"/>
      <c r="W98" s="539"/>
    </row>
    <row r="99" spans="1:23">
      <c r="A99" s="555"/>
      <c r="B99" s="556"/>
      <c r="C99" s="556"/>
      <c r="D99" s="557"/>
      <c r="E99" s="557"/>
      <c r="F99" s="557"/>
      <c r="G99" s="557"/>
      <c r="H99" s="557"/>
      <c r="I99" s="539"/>
      <c r="J99" s="539"/>
      <c r="K99" s="539"/>
      <c r="L99" s="539"/>
      <c r="M99" s="539"/>
      <c r="N99" s="539"/>
      <c r="O99" s="539"/>
      <c r="P99" s="539"/>
      <c r="Q99" s="539"/>
      <c r="R99" s="539"/>
      <c r="S99" s="539"/>
      <c r="T99" s="539"/>
      <c r="U99" s="539"/>
      <c r="V99" s="539"/>
      <c r="W99" s="539"/>
    </row>
    <row r="100" spans="1:23">
      <c r="A100" s="558">
        <v>37</v>
      </c>
      <c r="B100" s="559" t="s">
        <v>711</v>
      </c>
      <c r="C100" s="560"/>
      <c r="D100" s="561"/>
      <c r="E100" s="561"/>
      <c r="F100" s="561"/>
      <c r="G100" s="561"/>
      <c r="H100" s="561"/>
      <c r="I100" s="539"/>
      <c r="J100" s="539"/>
      <c r="K100" s="539"/>
      <c r="L100" s="539"/>
      <c r="M100" s="539"/>
      <c r="N100" s="539"/>
      <c r="O100" s="539"/>
      <c r="P100" s="539"/>
      <c r="Q100" s="539"/>
      <c r="R100" s="539"/>
      <c r="S100" s="539"/>
      <c r="T100" s="539"/>
      <c r="U100" s="539"/>
      <c r="V100" s="539"/>
      <c r="W100" s="539"/>
    </row>
    <row r="101" spans="1:23" ht="21">
      <c r="A101" s="562"/>
      <c r="B101" s="887"/>
      <c r="C101" s="889" t="s">
        <v>590</v>
      </c>
      <c r="D101" s="186" t="s">
        <v>693</v>
      </c>
      <c r="E101" s="186" t="s">
        <v>222</v>
      </c>
      <c r="F101" s="186" t="s">
        <v>411</v>
      </c>
      <c r="G101" s="186" t="s">
        <v>197</v>
      </c>
      <c r="H101" s="186" t="s">
        <v>484</v>
      </c>
      <c r="I101" s="539"/>
      <c r="J101" s="539"/>
      <c r="K101" s="539"/>
      <c r="L101" s="539"/>
      <c r="M101" s="539"/>
      <c r="N101" s="539"/>
      <c r="O101" s="539"/>
      <c r="P101" s="539"/>
      <c r="Q101" s="539"/>
      <c r="R101" s="539"/>
      <c r="S101" s="539"/>
      <c r="T101" s="539"/>
      <c r="U101" s="539"/>
      <c r="V101" s="539"/>
      <c r="W101" s="539"/>
    </row>
    <row r="102" spans="1:23">
      <c r="A102" s="562"/>
      <c r="B102" s="888"/>
      <c r="C102" s="890"/>
      <c r="D102" s="187" t="s">
        <v>535</v>
      </c>
      <c r="E102" s="187" t="s">
        <v>535</v>
      </c>
      <c r="F102" s="187" t="s">
        <v>535</v>
      </c>
      <c r="G102" s="187" t="s">
        <v>535</v>
      </c>
      <c r="H102" s="187" t="s">
        <v>535</v>
      </c>
      <c r="I102" s="539"/>
      <c r="J102" s="539"/>
      <c r="K102" s="539"/>
      <c r="L102" s="539"/>
      <c r="M102" s="539"/>
      <c r="N102" s="539"/>
      <c r="O102" s="539"/>
      <c r="P102" s="539"/>
      <c r="Q102" s="539"/>
      <c r="R102" s="539"/>
      <c r="S102" s="539"/>
      <c r="T102" s="539"/>
      <c r="U102" s="539"/>
      <c r="V102" s="539"/>
      <c r="W102" s="539"/>
    </row>
    <row r="103" spans="1:23">
      <c r="A103" s="562"/>
      <c r="B103" s="259" t="s">
        <v>540</v>
      </c>
      <c r="C103" s="553" t="s">
        <v>593</v>
      </c>
      <c r="D103" s="184">
        <v>167245720.09999999</v>
      </c>
      <c r="E103" s="184">
        <v>182019847.69999999</v>
      </c>
      <c r="F103" s="184">
        <v>200911925.30000001</v>
      </c>
      <c r="G103" s="184">
        <v>171063403.80000001</v>
      </c>
      <c r="H103" s="184"/>
      <c r="I103" s="539"/>
      <c r="J103" s="539"/>
      <c r="K103" s="539"/>
      <c r="L103" s="539"/>
      <c r="M103" s="539"/>
      <c r="N103" s="539"/>
      <c r="O103" s="539"/>
      <c r="P103" s="539"/>
      <c r="Q103" s="539"/>
      <c r="R103" s="539"/>
      <c r="S103" s="539"/>
      <c r="T103" s="539"/>
      <c r="U103" s="539"/>
      <c r="V103" s="539"/>
      <c r="W103" s="539"/>
    </row>
    <row r="104" spans="1:23">
      <c r="A104" s="562"/>
      <c r="B104" s="259" t="s">
        <v>539</v>
      </c>
      <c r="C104" s="553" t="s">
        <v>594</v>
      </c>
      <c r="D104" s="184">
        <v>2030575130.5699999</v>
      </c>
      <c r="E104" s="184">
        <v>2125802191.5999999</v>
      </c>
      <c r="F104" s="184">
        <v>1909515807.9400001</v>
      </c>
      <c r="G104" s="184">
        <v>1924389726.54</v>
      </c>
      <c r="H104" s="184"/>
      <c r="I104" s="539"/>
      <c r="J104" s="539"/>
      <c r="K104" s="539"/>
      <c r="L104" s="539"/>
      <c r="M104" s="539"/>
      <c r="N104" s="539"/>
      <c r="O104" s="539"/>
      <c r="P104" s="539"/>
      <c r="Q104" s="539"/>
      <c r="R104" s="539"/>
      <c r="S104" s="539"/>
      <c r="T104" s="539"/>
      <c r="U104" s="539"/>
      <c r="V104" s="539"/>
      <c r="W104" s="539"/>
    </row>
    <row r="105" spans="1:23">
      <c r="A105" s="562"/>
      <c r="B105" s="259" t="s">
        <v>529</v>
      </c>
      <c r="C105" s="553" t="s">
        <v>595</v>
      </c>
      <c r="D105" s="184">
        <v>1310111984.28</v>
      </c>
      <c r="E105" s="184">
        <v>1386237301.0599999</v>
      </c>
      <c r="F105" s="184">
        <v>1311174283.8399999</v>
      </c>
      <c r="G105" s="184">
        <v>1175788649.76</v>
      </c>
      <c r="H105" s="184"/>
      <c r="I105" s="539"/>
      <c r="J105" s="539"/>
      <c r="K105" s="539"/>
      <c r="L105" s="539"/>
      <c r="M105" s="539"/>
      <c r="N105" s="539"/>
      <c r="O105" s="539"/>
      <c r="P105" s="539"/>
      <c r="Q105" s="539"/>
      <c r="R105" s="539"/>
      <c r="S105" s="539"/>
      <c r="T105" s="539"/>
      <c r="U105" s="539"/>
      <c r="V105" s="539"/>
      <c r="W105" s="539"/>
    </row>
    <row r="106" spans="1:23" ht="26.4">
      <c r="A106" s="562"/>
      <c r="B106" s="259" t="s">
        <v>583</v>
      </c>
      <c r="C106" s="553" t="s">
        <v>596</v>
      </c>
      <c r="D106" s="184">
        <v>114407359.7</v>
      </c>
      <c r="E106" s="184">
        <v>219587457.56</v>
      </c>
      <c r="F106" s="184">
        <v>128788153.87</v>
      </c>
      <c r="G106" s="184">
        <v>157221131</v>
      </c>
      <c r="H106" s="184"/>
      <c r="I106" s="539"/>
      <c r="J106" s="539"/>
      <c r="K106" s="539"/>
      <c r="L106" s="539"/>
      <c r="M106" s="539"/>
      <c r="N106" s="539"/>
      <c r="O106" s="539"/>
      <c r="P106" s="539"/>
      <c r="Q106" s="539"/>
      <c r="R106" s="539"/>
      <c r="S106" s="539"/>
      <c r="T106" s="539"/>
      <c r="U106" s="539"/>
      <c r="V106" s="539"/>
      <c r="W106" s="539"/>
    </row>
    <row r="107" spans="1:23">
      <c r="A107" s="562"/>
      <c r="B107" s="259" t="s">
        <v>541</v>
      </c>
      <c r="C107" s="553" t="s">
        <v>597</v>
      </c>
      <c r="D107" s="184">
        <v>379876776.06999999</v>
      </c>
      <c r="E107" s="184">
        <v>424726810.47000003</v>
      </c>
      <c r="F107" s="184">
        <v>385140694.08999997</v>
      </c>
      <c r="G107" s="184">
        <v>422703989.00999999</v>
      </c>
      <c r="H107" s="184"/>
      <c r="I107" s="539"/>
      <c r="J107" s="539"/>
      <c r="K107" s="539"/>
      <c r="L107" s="539"/>
      <c r="M107" s="539"/>
      <c r="N107" s="539"/>
      <c r="O107" s="539"/>
      <c r="P107" s="539"/>
      <c r="Q107" s="539"/>
      <c r="R107" s="539"/>
      <c r="S107" s="539"/>
      <c r="T107" s="539"/>
      <c r="U107" s="539"/>
      <c r="V107" s="539"/>
      <c r="W107" s="539"/>
    </row>
    <row r="108" spans="1:23" ht="26.4">
      <c r="A108" s="562"/>
      <c r="B108" s="259" t="s">
        <v>95</v>
      </c>
      <c r="C108" s="553" t="s">
        <v>598</v>
      </c>
      <c r="D108" s="184">
        <v>290203253.51999998</v>
      </c>
      <c r="E108" s="184">
        <v>331075378.67000002</v>
      </c>
      <c r="F108" s="184">
        <v>451855179.94</v>
      </c>
      <c r="G108" s="184">
        <v>457356444.44</v>
      </c>
      <c r="H108" s="184"/>
      <c r="I108" s="539"/>
      <c r="J108" s="539"/>
      <c r="K108" s="539"/>
      <c r="L108" s="539"/>
      <c r="M108" s="539"/>
      <c r="N108" s="539"/>
      <c r="O108" s="539"/>
      <c r="P108" s="539"/>
      <c r="Q108" s="539"/>
      <c r="R108" s="539"/>
      <c r="S108" s="539"/>
      <c r="T108" s="539"/>
      <c r="U108" s="539"/>
      <c r="V108" s="539"/>
      <c r="W108" s="539"/>
    </row>
    <row r="109" spans="1:23">
      <c r="A109" s="562"/>
      <c r="B109" s="259" t="s">
        <v>543</v>
      </c>
      <c r="C109" s="553" t="s">
        <v>599</v>
      </c>
      <c r="D109" s="184">
        <v>18468438.960000001</v>
      </c>
      <c r="E109" s="184">
        <v>18705241.23</v>
      </c>
      <c r="F109" s="184">
        <v>16934350.859999999</v>
      </c>
      <c r="G109" s="184">
        <v>22296223.510000002</v>
      </c>
      <c r="H109" s="184"/>
      <c r="I109" s="539"/>
      <c r="J109" s="539"/>
      <c r="K109" s="539"/>
      <c r="L109" s="539"/>
      <c r="M109" s="539"/>
      <c r="N109" s="539"/>
      <c r="O109" s="539"/>
      <c r="P109" s="539"/>
      <c r="Q109" s="539"/>
      <c r="R109" s="539"/>
      <c r="S109" s="539"/>
      <c r="T109" s="539"/>
      <c r="U109" s="539"/>
      <c r="V109" s="539"/>
      <c r="W109" s="539"/>
    </row>
    <row r="110" spans="1:23">
      <c r="A110" s="562"/>
      <c r="B110" s="259" t="s">
        <v>544</v>
      </c>
      <c r="C110" s="553" t="s">
        <v>600</v>
      </c>
      <c r="D110" s="184">
        <v>493101421.98000002</v>
      </c>
      <c r="E110" s="184">
        <v>529032020.73000002</v>
      </c>
      <c r="F110" s="184">
        <v>549345416.39999998</v>
      </c>
      <c r="G110" s="184">
        <v>497285236.18000001</v>
      </c>
      <c r="H110" s="184"/>
      <c r="I110" s="539"/>
      <c r="J110" s="539"/>
      <c r="K110" s="539"/>
      <c r="L110" s="539"/>
      <c r="M110" s="539"/>
      <c r="N110" s="539"/>
      <c r="O110" s="539"/>
      <c r="P110" s="539"/>
      <c r="Q110" s="539"/>
      <c r="R110" s="539"/>
      <c r="S110" s="539"/>
      <c r="T110" s="539"/>
      <c r="U110" s="539"/>
      <c r="V110" s="539"/>
      <c r="W110" s="539"/>
    </row>
    <row r="111" spans="1:23" ht="26.4">
      <c r="A111" s="562"/>
      <c r="B111" s="259" t="s">
        <v>545</v>
      </c>
      <c r="C111" s="553" t="s">
        <v>601</v>
      </c>
      <c r="D111" s="184">
        <v>153817375.19999999</v>
      </c>
      <c r="E111" s="184">
        <v>175210484.43000001</v>
      </c>
      <c r="F111" s="184">
        <v>182953752.86000001</v>
      </c>
      <c r="G111" s="184">
        <v>168880989.50999999</v>
      </c>
      <c r="H111" s="184"/>
      <c r="I111" s="539"/>
      <c r="J111" s="539"/>
      <c r="K111" s="539"/>
      <c r="L111" s="539"/>
      <c r="M111" s="539"/>
      <c r="N111" s="539"/>
      <c r="O111" s="539"/>
      <c r="P111" s="539"/>
      <c r="Q111" s="539"/>
      <c r="R111" s="539"/>
      <c r="S111" s="539"/>
      <c r="T111" s="539"/>
      <c r="U111" s="539"/>
      <c r="V111" s="539"/>
      <c r="W111" s="539"/>
    </row>
    <row r="112" spans="1:23">
      <c r="A112" s="562"/>
      <c r="B112" s="259" t="s">
        <v>582</v>
      </c>
      <c r="C112" s="553" t="s">
        <v>602</v>
      </c>
      <c r="D112" s="184">
        <v>280263</v>
      </c>
      <c r="E112" s="184">
        <v>229689</v>
      </c>
      <c r="F112" s="184">
        <v>286855</v>
      </c>
      <c r="G112" s="184">
        <v>280150</v>
      </c>
      <c r="H112" s="184"/>
      <c r="I112" s="539"/>
      <c r="J112" s="539"/>
      <c r="K112" s="539"/>
      <c r="L112" s="539"/>
      <c r="M112" s="539"/>
      <c r="N112" s="539"/>
      <c r="O112" s="539"/>
      <c r="P112" s="539"/>
      <c r="Q112" s="539"/>
      <c r="R112" s="539"/>
      <c r="S112" s="539"/>
      <c r="T112" s="539"/>
      <c r="U112" s="539"/>
      <c r="V112" s="539"/>
      <c r="W112" s="539"/>
    </row>
    <row r="113" spans="1:23" ht="26.4">
      <c r="A113" s="562"/>
      <c r="B113" s="259" t="s">
        <v>232</v>
      </c>
      <c r="C113" s="553" t="s">
        <v>603</v>
      </c>
      <c r="D113" s="184">
        <v>112310</v>
      </c>
      <c r="E113" s="184">
        <v>1692555</v>
      </c>
      <c r="F113" s="184">
        <v>1907786.6</v>
      </c>
      <c r="G113" s="184">
        <v>1827390</v>
      </c>
      <c r="H113" s="184"/>
      <c r="I113" s="539"/>
      <c r="J113" s="539"/>
      <c r="K113" s="539"/>
      <c r="L113" s="539"/>
      <c r="M113" s="539"/>
      <c r="N113" s="539"/>
      <c r="O113" s="539"/>
      <c r="P113" s="539"/>
      <c r="Q113" s="539"/>
      <c r="R113" s="539"/>
      <c r="S113" s="539"/>
      <c r="T113" s="539"/>
      <c r="U113" s="539"/>
      <c r="V113" s="539"/>
      <c r="W113" s="539"/>
    </row>
    <row r="114" spans="1:23">
      <c r="A114" s="562"/>
      <c r="B114" s="259" t="s">
        <v>586</v>
      </c>
      <c r="C114" s="553"/>
      <c r="D114" s="184">
        <v>4958200033.3800001</v>
      </c>
      <c r="E114" s="184">
        <v>5394318977.4499998</v>
      </c>
      <c r="F114" s="184">
        <v>5138814206.6999998</v>
      </c>
      <c r="G114" s="184">
        <v>4999093333.75</v>
      </c>
      <c r="H114" s="184"/>
      <c r="I114" s="539"/>
      <c r="J114" s="539"/>
      <c r="K114" s="539"/>
      <c r="L114" s="539"/>
      <c r="M114" s="539"/>
      <c r="N114" s="539"/>
      <c r="O114" s="539"/>
      <c r="P114" s="539"/>
      <c r="Q114" s="539"/>
      <c r="R114" s="539"/>
      <c r="S114" s="539"/>
      <c r="T114" s="539"/>
      <c r="U114" s="539"/>
      <c r="V114" s="539"/>
      <c r="W114" s="539"/>
    </row>
    <row r="115" spans="1:23">
      <c r="A115" s="562"/>
      <c r="B115" s="259" t="s">
        <v>233</v>
      </c>
      <c r="C115" s="553"/>
      <c r="D115" s="184">
        <v>4958356822.3800001</v>
      </c>
      <c r="E115" s="184">
        <v>5394318977.4499998</v>
      </c>
      <c r="F115" s="184">
        <v>5138814206.6999998</v>
      </c>
      <c r="G115" s="184">
        <v>4999093333.75</v>
      </c>
      <c r="H115" s="184"/>
      <c r="I115" s="539"/>
      <c r="J115" s="539"/>
      <c r="K115" s="539"/>
      <c r="L115" s="539"/>
      <c r="M115" s="539"/>
      <c r="N115" s="539"/>
      <c r="O115" s="539"/>
      <c r="P115" s="539"/>
      <c r="Q115" s="539"/>
      <c r="R115" s="539"/>
      <c r="S115" s="539"/>
      <c r="T115" s="539"/>
      <c r="U115" s="539"/>
      <c r="V115" s="539"/>
      <c r="W115" s="539"/>
    </row>
    <row r="116" spans="1:23">
      <c r="A116" s="562"/>
      <c r="B116" s="259" t="s">
        <v>534</v>
      </c>
      <c r="C116" s="553"/>
      <c r="D116" s="184">
        <v>4958356822.3800001</v>
      </c>
      <c r="E116" s="184">
        <v>5394318977.4499998</v>
      </c>
      <c r="F116" s="184">
        <v>5138814206.6999998</v>
      </c>
      <c r="G116" s="184">
        <v>4999093333.75</v>
      </c>
      <c r="H116" s="184"/>
      <c r="I116" s="539"/>
      <c r="J116" s="539"/>
      <c r="K116" s="539"/>
      <c r="L116" s="539"/>
      <c r="M116" s="539"/>
      <c r="N116" s="539"/>
      <c r="O116" s="539"/>
      <c r="P116" s="539"/>
      <c r="Q116" s="539"/>
      <c r="R116" s="539"/>
      <c r="S116" s="539"/>
      <c r="T116" s="539"/>
      <c r="U116" s="539"/>
      <c r="V116" s="539"/>
      <c r="W116" s="539"/>
    </row>
    <row r="117" spans="1:23">
      <c r="A117" s="562"/>
      <c r="B117" s="562"/>
      <c r="C117" s="563"/>
      <c r="D117" s="188"/>
      <c r="E117" s="188"/>
      <c r="F117" s="188"/>
      <c r="G117" s="188"/>
      <c r="H117" s="188"/>
      <c r="I117" s="539"/>
      <c r="J117" s="539"/>
      <c r="K117" s="539"/>
      <c r="L117" s="539"/>
      <c r="M117" s="539"/>
      <c r="N117" s="539"/>
      <c r="O117" s="539"/>
      <c r="P117" s="539"/>
      <c r="Q117" s="539"/>
      <c r="R117" s="539"/>
      <c r="S117" s="539"/>
      <c r="T117" s="539"/>
      <c r="U117" s="539"/>
      <c r="V117" s="539"/>
      <c r="W117" s="539"/>
    </row>
    <row r="118" spans="1:23">
      <c r="A118" s="555"/>
      <c r="B118" s="556"/>
      <c r="C118" s="556"/>
      <c r="D118" s="557"/>
      <c r="E118" s="557"/>
      <c r="F118" s="557"/>
      <c r="G118" s="557"/>
      <c r="H118" s="557"/>
      <c r="I118" s="539"/>
      <c r="J118" s="539"/>
      <c r="K118" s="539"/>
      <c r="L118" s="539"/>
      <c r="M118" s="539"/>
      <c r="N118" s="539"/>
      <c r="O118" s="539"/>
      <c r="P118" s="539"/>
      <c r="Q118" s="539"/>
      <c r="R118" s="539"/>
      <c r="S118" s="539"/>
      <c r="T118" s="539"/>
      <c r="U118" s="539"/>
      <c r="V118" s="539"/>
      <c r="W118" s="539"/>
    </row>
    <row r="119" spans="1:23">
      <c r="A119" s="558">
        <v>38</v>
      </c>
      <c r="B119" s="559" t="s">
        <v>712</v>
      </c>
      <c r="C119" s="560"/>
      <c r="D119" s="561"/>
      <c r="E119" s="561"/>
      <c r="F119" s="561"/>
      <c r="G119" s="561"/>
      <c r="H119" s="561"/>
      <c r="I119" s="539"/>
      <c r="J119" s="539"/>
      <c r="K119" s="539"/>
      <c r="L119" s="539"/>
      <c r="M119" s="539"/>
      <c r="N119" s="539"/>
      <c r="O119" s="539"/>
      <c r="P119" s="539"/>
      <c r="Q119" s="539"/>
      <c r="R119" s="539"/>
      <c r="S119" s="539"/>
      <c r="T119" s="539"/>
      <c r="U119" s="539"/>
      <c r="V119" s="539"/>
      <c r="W119" s="539"/>
    </row>
    <row r="120" spans="1:23" ht="21">
      <c r="A120" s="562"/>
      <c r="B120" s="887"/>
      <c r="C120" s="889" t="s">
        <v>590</v>
      </c>
      <c r="D120" s="186" t="s">
        <v>693</v>
      </c>
      <c r="E120" s="186" t="s">
        <v>222</v>
      </c>
      <c r="F120" s="186" t="s">
        <v>411</v>
      </c>
      <c r="G120" s="186" t="s">
        <v>197</v>
      </c>
      <c r="H120" s="186" t="s">
        <v>484</v>
      </c>
      <c r="I120" s="539"/>
      <c r="J120" s="539"/>
      <c r="K120" s="539"/>
      <c r="L120" s="539"/>
      <c r="M120" s="539"/>
      <c r="N120" s="539"/>
      <c r="O120" s="539"/>
      <c r="P120" s="539"/>
      <c r="Q120" s="539"/>
      <c r="R120" s="539"/>
      <c r="S120" s="539"/>
      <c r="T120" s="539"/>
      <c r="U120" s="539"/>
      <c r="V120" s="539"/>
      <c r="W120" s="539"/>
    </row>
    <row r="121" spans="1:23">
      <c r="A121" s="562"/>
      <c r="B121" s="888"/>
      <c r="C121" s="890"/>
      <c r="D121" s="187" t="s">
        <v>535</v>
      </c>
      <c r="E121" s="187" t="s">
        <v>535</v>
      </c>
      <c r="F121" s="187" t="s">
        <v>535</v>
      </c>
      <c r="G121" s="187" t="s">
        <v>535</v>
      </c>
      <c r="H121" s="187" t="s">
        <v>535</v>
      </c>
      <c r="I121" s="539"/>
      <c r="J121" s="539"/>
      <c r="K121" s="539"/>
      <c r="L121" s="539"/>
      <c r="M121" s="539"/>
      <c r="N121" s="539"/>
      <c r="O121" s="539"/>
      <c r="P121" s="539"/>
      <c r="Q121" s="539"/>
      <c r="R121" s="539"/>
      <c r="S121" s="539"/>
      <c r="T121" s="539"/>
      <c r="U121" s="539"/>
      <c r="V121" s="539"/>
      <c r="W121" s="539"/>
    </row>
    <row r="122" spans="1:23">
      <c r="A122" s="562"/>
      <c r="B122" s="259" t="s">
        <v>540</v>
      </c>
      <c r="C122" s="553" t="s">
        <v>593</v>
      </c>
      <c r="D122" s="184">
        <v>28043657</v>
      </c>
      <c r="E122" s="184">
        <v>31295931</v>
      </c>
      <c r="F122" s="184">
        <v>29468553.800000001</v>
      </c>
      <c r="G122" s="184">
        <v>31619055</v>
      </c>
      <c r="H122" s="184"/>
      <c r="I122" s="539"/>
      <c r="J122" s="539"/>
      <c r="K122" s="539"/>
      <c r="L122" s="539"/>
      <c r="M122" s="539"/>
      <c r="N122" s="539"/>
      <c r="O122" s="539"/>
      <c r="P122" s="539"/>
      <c r="Q122" s="539"/>
      <c r="R122" s="539"/>
      <c r="S122" s="539"/>
      <c r="T122" s="539"/>
      <c r="U122" s="539"/>
      <c r="V122" s="539"/>
      <c r="W122" s="539"/>
    </row>
    <row r="123" spans="1:23">
      <c r="A123" s="562"/>
      <c r="B123" s="259" t="s">
        <v>539</v>
      </c>
      <c r="C123" s="553" t="s">
        <v>594</v>
      </c>
      <c r="D123" s="184">
        <v>1082688183.5599999</v>
      </c>
      <c r="E123" s="184">
        <v>1116728353.3</v>
      </c>
      <c r="F123" s="184">
        <v>1175446394.27</v>
      </c>
      <c r="G123" s="184">
        <v>1355081227.1400001</v>
      </c>
      <c r="H123" s="184"/>
      <c r="I123" s="539"/>
      <c r="J123" s="539"/>
      <c r="K123" s="539"/>
      <c r="L123" s="539"/>
      <c r="M123" s="539"/>
      <c r="N123" s="539"/>
      <c r="O123" s="539"/>
      <c r="P123" s="539"/>
      <c r="Q123" s="539"/>
      <c r="R123" s="539"/>
      <c r="S123" s="539"/>
      <c r="T123" s="539"/>
      <c r="U123" s="539"/>
      <c r="V123" s="539"/>
      <c r="W123" s="539"/>
    </row>
    <row r="124" spans="1:23">
      <c r="A124" s="562"/>
      <c r="B124" s="259" t="s">
        <v>529</v>
      </c>
      <c r="C124" s="553" t="s">
        <v>595</v>
      </c>
      <c r="D124" s="184">
        <v>404013038.75999999</v>
      </c>
      <c r="E124" s="184">
        <v>408220089.13999999</v>
      </c>
      <c r="F124" s="184">
        <v>483197306.74000001</v>
      </c>
      <c r="G124" s="184">
        <v>513506827.63999999</v>
      </c>
      <c r="H124" s="184"/>
      <c r="I124" s="539"/>
      <c r="J124" s="539"/>
      <c r="K124" s="539"/>
      <c r="L124" s="539"/>
      <c r="M124" s="539"/>
      <c r="N124" s="539"/>
      <c r="O124" s="539"/>
      <c r="P124" s="539"/>
      <c r="Q124" s="539"/>
      <c r="R124" s="539"/>
      <c r="S124" s="539"/>
      <c r="T124" s="539"/>
      <c r="U124" s="539"/>
      <c r="V124" s="539"/>
      <c r="W124" s="539"/>
    </row>
    <row r="125" spans="1:23" ht="26.4">
      <c r="A125" s="562"/>
      <c r="B125" s="259" t="s">
        <v>583</v>
      </c>
      <c r="C125" s="553" t="s">
        <v>596</v>
      </c>
      <c r="D125" s="184">
        <v>132665745.2</v>
      </c>
      <c r="E125" s="184">
        <v>134190592.17</v>
      </c>
      <c r="F125" s="184">
        <v>140103601.03</v>
      </c>
      <c r="G125" s="184">
        <v>146090057.09999999</v>
      </c>
      <c r="H125" s="184"/>
      <c r="I125" s="539"/>
      <c r="J125" s="539"/>
      <c r="K125" s="539"/>
      <c r="L125" s="539"/>
      <c r="M125" s="539"/>
      <c r="N125" s="539"/>
      <c r="O125" s="539"/>
      <c r="P125" s="539"/>
      <c r="Q125" s="539"/>
      <c r="R125" s="539"/>
      <c r="S125" s="539"/>
      <c r="T125" s="539"/>
      <c r="U125" s="539"/>
      <c r="V125" s="539"/>
      <c r="W125" s="539"/>
    </row>
    <row r="126" spans="1:23">
      <c r="A126" s="562"/>
      <c r="B126" s="259" t="s">
        <v>541</v>
      </c>
      <c r="C126" s="553" t="s">
        <v>597</v>
      </c>
      <c r="D126" s="184">
        <v>153091373.41</v>
      </c>
      <c r="E126" s="184">
        <v>241201368.90000001</v>
      </c>
      <c r="F126" s="184">
        <v>147829255.72</v>
      </c>
      <c r="G126" s="184">
        <v>138171107.91</v>
      </c>
      <c r="H126" s="184"/>
      <c r="I126" s="539"/>
      <c r="J126" s="539"/>
      <c r="K126" s="539"/>
      <c r="L126" s="539"/>
      <c r="M126" s="539"/>
      <c r="N126" s="539"/>
      <c r="O126" s="539"/>
      <c r="P126" s="539"/>
      <c r="Q126" s="539"/>
      <c r="R126" s="539"/>
      <c r="S126" s="539"/>
      <c r="T126" s="539"/>
      <c r="U126" s="539"/>
      <c r="V126" s="539"/>
      <c r="W126" s="539"/>
    </row>
    <row r="127" spans="1:23" ht="26.4">
      <c r="A127" s="562"/>
      <c r="B127" s="259" t="s">
        <v>95</v>
      </c>
      <c r="C127" s="553" t="s">
        <v>598</v>
      </c>
      <c r="D127" s="184">
        <v>98982685.390000001</v>
      </c>
      <c r="E127" s="184">
        <v>118028808.95999999</v>
      </c>
      <c r="F127" s="184">
        <v>119403490.3</v>
      </c>
      <c r="G127" s="184">
        <v>121566602.5</v>
      </c>
      <c r="H127" s="184"/>
      <c r="I127" s="539"/>
      <c r="J127" s="539"/>
      <c r="K127" s="539"/>
      <c r="L127" s="539"/>
      <c r="M127" s="539"/>
      <c r="N127" s="539"/>
      <c r="O127" s="539"/>
      <c r="P127" s="539"/>
      <c r="Q127" s="539"/>
      <c r="R127" s="539"/>
      <c r="S127" s="539"/>
      <c r="T127" s="539"/>
      <c r="U127" s="539"/>
      <c r="V127" s="539"/>
      <c r="W127" s="539"/>
    </row>
    <row r="128" spans="1:23">
      <c r="A128" s="562"/>
      <c r="B128" s="259" t="s">
        <v>543</v>
      </c>
      <c r="C128" s="553" t="s">
        <v>599</v>
      </c>
      <c r="D128" s="184">
        <v>28153611.699999999</v>
      </c>
      <c r="E128" s="184">
        <v>29491009.5</v>
      </c>
      <c r="F128" s="184">
        <v>29678500.199999999</v>
      </c>
      <c r="G128" s="184">
        <v>35941287</v>
      </c>
      <c r="H128" s="184"/>
      <c r="I128" s="539"/>
      <c r="J128" s="539"/>
      <c r="K128" s="539"/>
      <c r="L128" s="539"/>
      <c r="M128" s="539"/>
      <c r="N128" s="539"/>
      <c r="O128" s="539"/>
      <c r="P128" s="539"/>
      <c r="Q128" s="539"/>
      <c r="R128" s="539"/>
      <c r="S128" s="539"/>
      <c r="T128" s="539"/>
      <c r="U128" s="539"/>
      <c r="V128" s="539"/>
      <c r="W128" s="539"/>
    </row>
    <row r="129" spans="1:23">
      <c r="A129" s="562"/>
      <c r="B129" s="259" t="s">
        <v>544</v>
      </c>
      <c r="C129" s="553" t="s">
        <v>600</v>
      </c>
      <c r="D129" s="184">
        <v>468057342.23000002</v>
      </c>
      <c r="E129" s="184">
        <v>520321143.73000002</v>
      </c>
      <c r="F129" s="184">
        <v>683467631.87</v>
      </c>
      <c r="G129" s="184">
        <v>748036950.74000001</v>
      </c>
      <c r="H129" s="184"/>
      <c r="I129" s="539"/>
      <c r="J129" s="539"/>
      <c r="K129" s="539"/>
      <c r="L129" s="539"/>
      <c r="M129" s="539"/>
      <c r="N129" s="539"/>
      <c r="O129" s="539"/>
      <c r="P129" s="539"/>
      <c r="Q129" s="539"/>
      <c r="R129" s="539"/>
      <c r="S129" s="539"/>
      <c r="T129" s="539"/>
      <c r="U129" s="539"/>
      <c r="V129" s="539"/>
      <c r="W129" s="539"/>
    </row>
    <row r="130" spans="1:23" ht="26.4">
      <c r="A130" s="562"/>
      <c r="B130" s="259" t="s">
        <v>545</v>
      </c>
      <c r="C130" s="553" t="s">
        <v>601</v>
      </c>
      <c r="D130" s="184">
        <v>164309390.83000001</v>
      </c>
      <c r="E130" s="184">
        <v>222488661.36000001</v>
      </c>
      <c r="F130" s="184">
        <v>231564476.94</v>
      </c>
      <c r="G130" s="184">
        <v>176446423.25999999</v>
      </c>
      <c r="H130" s="184"/>
      <c r="I130" s="539"/>
      <c r="J130" s="539"/>
      <c r="K130" s="539"/>
      <c r="L130" s="539"/>
      <c r="M130" s="539"/>
      <c r="N130" s="539"/>
      <c r="O130" s="539"/>
      <c r="P130" s="539"/>
      <c r="Q130" s="539"/>
      <c r="R130" s="539"/>
      <c r="S130" s="539"/>
      <c r="T130" s="539"/>
      <c r="U130" s="539"/>
      <c r="V130" s="539"/>
      <c r="W130" s="539"/>
    </row>
    <row r="131" spans="1:23">
      <c r="A131" s="562"/>
      <c r="B131" s="259" t="s">
        <v>582</v>
      </c>
      <c r="C131" s="553" t="s">
        <v>602</v>
      </c>
      <c r="D131" s="184">
        <v>0</v>
      </c>
      <c r="E131" s="184">
        <v>0</v>
      </c>
      <c r="F131" s="184">
        <v>0</v>
      </c>
      <c r="G131" s="184">
        <v>0</v>
      </c>
      <c r="H131" s="184"/>
      <c r="I131" s="539"/>
      <c r="J131" s="539"/>
      <c r="K131" s="539"/>
      <c r="L131" s="539"/>
      <c r="M131" s="539"/>
      <c r="N131" s="539"/>
      <c r="O131" s="539"/>
      <c r="P131" s="539"/>
      <c r="Q131" s="539"/>
      <c r="R131" s="539"/>
      <c r="S131" s="539"/>
      <c r="T131" s="539"/>
      <c r="U131" s="539"/>
      <c r="V131" s="539"/>
      <c r="W131" s="539"/>
    </row>
    <row r="132" spans="1:23" ht="26.4">
      <c r="A132" s="562"/>
      <c r="B132" s="259" t="s">
        <v>232</v>
      </c>
      <c r="C132" s="553" t="s">
        <v>603</v>
      </c>
      <c r="D132" s="184">
        <v>62255</v>
      </c>
      <c r="E132" s="184">
        <v>1310786</v>
      </c>
      <c r="F132" s="184">
        <v>1277634.2</v>
      </c>
      <c r="G132" s="184">
        <v>1329942</v>
      </c>
      <c r="H132" s="184"/>
      <c r="I132" s="539"/>
      <c r="J132" s="539"/>
      <c r="K132" s="539"/>
      <c r="L132" s="539"/>
      <c r="M132" s="539"/>
      <c r="N132" s="539"/>
      <c r="O132" s="539"/>
      <c r="P132" s="539"/>
      <c r="Q132" s="539"/>
      <c r="R132" s="539"/>
      <c r="S132" s="539"/>
      <c r="T132" s="539"/>
      <c r="U132" s="539"/>
      <c r="V132" s="539"/>
      <c r="W132" s="539"/>
    </row>
    <row r="133" spans="1:23">
      <c r="A133" s="562"/>
      <c r="B133" s="259" t="s">
        <v>586</v>
      </c>
      <c r="C133" s="553"/>
      <c r="D133" s="184">
        <v>2560067283.0799999</v>
      </c>
      <c r="E133" s="184">
        <v>2823276744.0599999</v>
      </c>
      <c r="F133" s="184">
        <v>3041436845.0700002</v>
      </c>
      <c r="G133" s="184">
        <v>3267789480.29</v>
      </c>
      <c r="H133" s="184"/>
      <c r="I133" s="539"/>
      <c r="J133" s="539"/>
      <c r="K133" s="539"/>
      <c r="L133" s="539"/>
      <c r="M133" s="539"/>
      <c r="N133" s="539"/>
      <c r="O133" s="539"/>
      <c r="P133" s="539"/>
      <c r="Q133" s="539"/>
      <c r="R133" s="539"/>
      <c r="S133" s="539"/>
      <c r="T133" s="539"/>
      <c r="U133" s="539"/>
      <c r="V133" s="539"/>
      <c r="W133" s="539"/>
    </row>
    <row r="134" spans="1:23">
      <c r="A134" s="562"/>
      <c r="B134" s="259" t="s">
        <v>233</v>
      </c>
      <c r="C134" s="553"/>
      <c r="D134" s="184">
        <v>2560067283.0799999</v>
      </c>
      <c r="E134" s="184">
        <v>2823276744.0599999</v>
      </c>
      <c r="F134" s="184">
        <v>3041436845.0700002</v>
      </c>
      <c r="G134" s="184">
        <v>3267789480.29</v>
      </c>
      <c r="H134" s="184"/>
      <c r="I134" s="539"/>
      <c r="J134" s="539"/>
      <c r="K134" s="539"/>
      <c r="L134" s="539"/>
      <c r="M134" s="539"/>
      <c r="N134" s="539"/>
      <c r="O134" s="539"/>
      <c r="P134" s="539"/>
      <c r="Q134" s="539"/>
      <c r="R134" s="539"/>
      <c r="S134" s="539"/>
      <c r="T134" s="539"/>
      <c r="U134" s="539"/>
      <c r="V134" s="539"/>
      <c r="W134" s="539"/>
    </row>
    <row r="135" spans="1:23">
      <c r="A135" s="562"/>
      <c r="B135" s="259" t="s">
        <v>534</v>
      </c>
      <c r="C135" s="553"/>
      <c r="D135" s="184">
        <v>2560067283.0799999</v>
      </c>
      <c r="E135" s="184">
        <v>2823276744.0599999</v>
      </c>
      <c r="F135" s="184">
        <v>3041436845.0700002</v>
      </c>
      <c r="G135" s="184">
        <v>3267789480.29</v>
      </c>
      <c r="H135" s="184"/>
      <c r="I135" s="539"/>
      <c r="J135" s="539"/>
      <c r="K135" s="539"/>
      <c r="L135" s="539"/>
      <c r="M135" s="539"/>
      <c r="N135" s="539"/>
      <c r="O135" s="539"/>
      <c r="P135" s="539"/>
      <c r="Q135" s="539"/>
      <c r="R135" s="539"/>
      <c r="S135" s="539"/>
      <c r="T135" s="539"/>
      <c r="U135" s="539"/>
      <c r="V135" s="539"/>
      <c r="W135" s="539"/>
    </row>
    <row r="136" spans="1:23">
      <c r="A136" s="562"/>
      <c r="B136" s="562"/>
      <c r="C136" s="563"/>
      <c r="D136" s="188"/>
      <c r="E136" s="188"/>
      <c r="F136" s="188"/>
      <c r="G136" s="188"/>
      <c r="H136" s="188"/>
      <c r="I136" s="539"/>
      <c r="J136" s="539"/>
      <c r="K136" s="539"/>
      <c r="L136" s="539"/>
      <c r="M136" s="539"/>
      <c r="N136" s="539"/>
      <c r="O136" s="539"/>
      <c r="P136" s="539"/>
      <c r="Q136" s="539"/>
      <c r="R136" s="539"/>
      <c r="S136" s="539"/>
      <c r="T136" s="539"/>
      <c r="U136" s="539"/>
      <c r="V136" s="539"/>
      <c r="W136" s="539"/>
    </row>
    <row r="137" spans="1:23">
      <c r="A137" s="555"/>
      <c r="B137" s="556"/>
      <c r="C137" s="556"/>
      <c r="D137" s="557"/>
      <c r="E137" s="557"/>
      <c r="F137" s="557"/>
      <c r="G137" s="557"/>
      <c r="H137" s="557"/>
      <c r="I137" s="539"/>
      <c r="J137" s="539"/>
      <c r="K137" s="539"/>
      <c r="L137" s="539"/>
      <c r="M137" s="539"/>
      <c r="N137" s="539"/>
      <c r="O137" s="539"/>
      <c r="P137" s="539"/>
      <c r="Q137" s="539"/>
      <c r="R137" s="539"/>
      <c r="S137" s="539"/>
      <c r="T137" s="539"/>
      <c r="U137" s="539"/>
      <c r="V137" s="539"/>
      <c r="W137" s="539"/>
    </row>
    <row r="138" spans="1:23">
      <c r="A138" s="558">
        <v>39</v>
      </c>
      <c r="B138" s="559" t="s">
        <v>717</v>
      </c>
      <c r="C138" s="560"/>
      <c r="D138" s="561"/>
      <c r="E138" s="561"/>
      <c r="F138" s="561"/>
      <c r="G138" s="561"/>
      <c r="H138" s="561"/>
      <c r="I138" s="539"/>
      <c r="J138" s="539"/>
      <c r="K138" s="539"/>
      <c r="L138" s="539"/>
      <c r="M138" s="539"/>
      <c r="N138" s="539"/>
      <c r="O138" s="539"/>
      <c r="P138" s="539"/>
      <c r="Q138" s="539"/>
      <c r="R138" s="539"/>
      <c r="S138" s="539"/>
      <c r="T138" s="539"/>
      <c r="U138" s="539"/>
      <c r="V138" s="539"/>
      <c r="W138" s="539"/>
    </row>
    <row r="139" spans="1:23" ht="21">
      <c r="A139" s="562"/>
      <c r="B139" s="887"/>
      <c r="C139" s="889" t="s">
        <v>590</v>
      </c>
      <c r="D139" s="186" t="s">
        <v>693</v>
      </c>
      <c r="E139" s="186" t="s">
        <v>222</v>
      </c>
      <c r="F139" s="186" t="s">
        <v>411</v>
      </c>
      <c r="G139" s="186" t="s">
        <v>197</v>
      </c>
      <c r="H139" s="186" t="s">
        <v>484</v>
      </c>
      <c r="I139" s="539"/>
      <c r="J139" s="539"/>
      <c r="K139" s="539"/>
      <c r="L139" s="539"/>
      <c r="M139" s="539"/>
      <c r="N139" s="539"/>
      <c r="O139" s="539"/>
      <c r="P139" s="539"/>
      <c r="Q139" s="539"/>
      <c r="R139" s="539"/>
      <c r="S139" s="539"/>
      <c r="T139" s="539"/>
      <c r="U139" s="539"/>
      <c r="V139" s="539"/>
      <c r="W139" s="539"/>
    </row>
    <row r="140" spans="1:23">
      <c r="A140" s="562"/>
      <c r="B140" s="888"/>
      <c r="C140" s="890"/>
      <c r="D140" s="187" t="s">
        <v>535</v>
      </c>
      <c r="E140" s="187" t="s">
        <v>535</v>
      </c>
      <c r="F140" s="187" t="s">
        <v>535</v>
      </c>
      <c r="G140" s="187" t="s">
        <v>535</v>
      </c>
      <c r="H140" s="187" t="s">
        <v>535</v>
      </c>
      <c r="I140" s="539"/>
      <c r="J140" s="539"/>
      <c r="K140" s="539"/>
      <c r="L140" s="539"/>
      <c r="M140" s="539"/>
      <c r="N140" s="539"/>
      <c r="O140" s="539"/>
      <c r="P140" s="539"/>
      <c r="Q140" s="539"/>
      <c r="R140" s="539"/>
      <c r="S140" s="539"/>
      <c r="T140" s="539"/>
      <c r="U140" s="539"/>
      <c r="V140" s="539"/>
      <c r="W140" s="539"/>
    </row>
    <row r="141" spans="1:23">
      <c r="A141" s="562"/>
      <c r="B141" s="259" t="s">
        <v>540</v>
      </c>
      <c r="C141" s="553" t="s">
        <v>593</v>
      </c>
      <c r="D141" s="184">
        <v>23033</v>
      </c>
      <c r="E141" s="184">
        <v>22759</v>
      </c>
      <c r="F141" s="184">
        <v>20002</v>
      </c>
      <c r="G141" s="184">
        <v>19953</v>
      </c>
      <c r="H141" s="184"/>
      <c r="I141" s="539"/>
      <c r="J141" s="539"/>
      <c r="K141" s="539"/>
      <c r="L141" s="539"/>
      <c r="M141" s="539"/>
      <c r="N141" s="539"/>
      <c r="O141" s="539"/>
      <c r="P141" s="539"/>
      <c r="Q141" s="539"/>
      <c r="R141" s="539"/>
      <c r="S141" s="539"/>
      <c r="T141" s="539"/>
      <c r="U141" s="539"/>
      <c r="V141" s="539"/>
      <c r="W141" s="539"/>
    </row>
    <row r="142" spans="1:23">
      <c r="A142" s="562"/>
      <c r="B142" s="259" t="s">
        <v>539</v>
      </c>
      <c r="C142" s="553" t="s">
        <v>594</v>
      </c>
      <c r="D142" s="184">
        <v>78544</v>
      </c>
      <c r="E142" s="184">
        <v>75931</v>
      </c>
      <c r="F142" s="184">
        <v>75915</v>
      </c>
      <c r="G142" s="184">
        <v>76884</v>
      </c>
      <c r="H142" s="184"/>
      <c r="I142" s="539"/>
      <c r="J142" s="539"/>
      <c r="K142" s="539"/>
      <c r="L142" s="539"/>
      <c r="M142" s="539"/>
      <c r="N142" s="539"/>
      <c r="O142" s="539"/>
      <c r="P142" s="539"/>
      <c r="Q142" s="539"/>
      <c r="R142" s="539"/>
      <c r="S142" s="539"/>
      <c r="T142" s="539"/>
      <c r="U142" s="539"/>
      <c r="V142" s="539"/>
      <c r="W142" s="539"/>
    </row>
    <row r="143" spans="1:23">
      <c r="A143" s="562"/>
      <c r="B143" s="259" t="s">
        <v>529</v>
      </c>
      <c r="C143" s="553" t="s">
        <v>595</v>
      </c>
      <c r="D143" s="184">
        <v>270390</v>
      </c>
      <c r="E143" s="184">
        <v>272671</v>
      </c>
      <c r="F143" s="184">
        <v>265784</v>
      </c>
      <c r="G143" s="184">
        <v>260206</v>
      </c>
      <c r="H143" s="184"/>
      <c r="I143" s="539"/>
      <c r="J143" s="539"/>
      <c r="K143" s="539"/>
      <c r="L143" s="539"/>
      <c r="M143" s="539"/>
      <c r="N143" s="539"/>
      <c r="O143" s="539"/>
      <c r="P143" s="539"/>
      <c r="Q143" s="539"/>
      <c r="R143" s="539"/>
      <c r="S143" s="539"/>
      <c r="T143" s="539"/>
      <c r="U143" s="539"/>
      <c r="V143" s="539"/>
      <c r="W143" s="539"/>
    </row>
    <row r="144" spans="1:23" ht="26.4">
      <c r="A144" s="562"/>
      <c r="B144" s="259" t="s">
        <v>583</v>
      </c>
      <c r="C144" s="553" t="s">
        <v>596</v>
      </c>
      <c r="D144" s="184">
        <v>63499</v>
      </c>
      <c r="E144" s="184">
        <v>63558</v>
      </c>
      <c r="F144" s="184">
        <v>61602</v>
      </c>
      <c r="G144" s="184">
        <v>60800</v>
      </c>
      <c r="H144" s="184"/>
      <c r="I144" s="539"/>
      <c r="J144" s="539"/>
      <c r="K144" s="539"/>
      <c r="L144" s="539"/>
      <c r="M144" s="539"/>
      <c r="N144" s="539"/>
      <c r="O144" s="539"/>
      <c r="P144" s="539"/>
      <c r="Q144" s="539"/>
      <c r="R144" s="539"/>
      <c r="S144" s="539"/>
      <c r="T144" s="539"/>
      <c r="U144" s="539"/>
      <c r="V144" s="539"/>
      <c r="W144" s="539"/>
    </row>
    <row r="145" spans="1:23">
      <c r="A145" s="562"/>
      <c r="B145" s="259" t="s">
        <v>541</v>
      </c>
      <c r="C145" s="553" t="s">
        <v>597</v>
      </c>
      <c r="D145" s="184">
        <v>74676</v>
      </c>
      <c r="E145" s="184">
        <v>66443</v>
      </c>
      <c r="F145" s="184">
        <v>63299</v>
      </c>
      <c r="G145" s="184">
        <v>60347</v>
      </c>
      <c r="H145" s="184"/>
      <c r="I145" s="539"/>
      <c r="J145" s="539"/>
      <c r="K145" s="539"/>
      <c r="L145" s="539"/>
      <c r="M145" s="539"/>
      <c r="N145" s="539"/>
      <c r="O145" s="539"/>
      <c r="P145" s="539"/>
      <c r="Q145" s="539"/>
      <c r="R145" s="539"/>
      <c r="S145" s="539"/>
      <c r="T145" s="539"/>
      <c r="U145" s="539"/>
      <c r="V145" s="539"/>
      <c r="W145" s="539"/>
    </row>
    <row r="146" spans="1:23" ht="26.4">
      <c r="A146" s="562"/>
      <c r="B146" s="259" t="s">
        <v>95</v>
      </c>
      <c r="C146" s="553" t="s">
        <v>598</v>
      </c>
      <c r="D146" s="184">
        <v>21114</v>
      </c>
      <c r="E146" s="184">
        <v>22482</v>
      </c>
      <c r="F146" s="184">
        <v>23575</v>
      </c>
      <c r="G146" s="184">
        <v>23959</v>
      </c>
      <c r="H146" s="184"/>
      <c r="I146" s="539"/>
      <c r="J146" s="539"/>
      <c r="K146" s="539"/>
      <c r="L146" s="539"/>
      <c r="M146" s="539"/>
      <c r="N146" s="539"/>
      <c r="O146" s="539"/>
      <c r="P146" s="539"/>
      <c r="Q146" s="539"/>
      <c r="R146" s="539"/>
      <c r="S146" s="539"/>
      <c r="T146" s="539"/>
      <c r="U146" s="539"/>
      <c r="V146" s="539"/>
      <c r="W146" s="539"/>
    </row>
    <row r="147" spans="1:23">
      <c r="A147" s="562"/>
      <c r="B147" s="259" t="s">
        <v>543</v>
      </c>
      <c r="C147" s="553" t="s">
        <v>599</v>
      </c>
      <c r="D147" s="184">
        <v>9051</v>
      </c>
      <c r="E147" s="184">
        <v>8917</v>
      </c>
      <c r="F147" s="184">
        <v>8726</v>
      </c>
      <c r="G147" s="184">
        <v>8432</v>
      </c>
      <c r="H147" s="184"/>
      <c r="I147" s="539"/>
      <c r="J147" s="539"/>
      <c r="K147" s="539"/>
      <c r="L147" s="539"/>
      <c r="M147" s="539"/>
      <c r="N147" s="539"/>
      <c r="O147" s="539"/>
      <c r="P147" s="539"/>
      <c r="Q147" s="539"/>
      <c r="R147" s="539"/>
      <c r="S147" s="539"/>
      <c r="T147" s="539"/>
      <c r="U147" s="539"/>
      <c r="V147" s="539"/>
      <c r="W147" s="539"/>
    </row>
    <row r="148" spans="1:23">
      <c r="A148" s="562"/>
      <c r="B148" s="259" t="s">
        <v>544</v>
      </c>
      <c r="C148" s="553" t="s">
        <v>600</v>
      </c>
      <c r="D148" s="184">
        <v>195780</v>
      </c>
      <c r="E148" s="184">
        <v>200658</v>
      </c>
      <c r="F148" s="184">
        <v>197410</v>
      </c>
      <c r="G148" s="184">
        <v>197182</v>
      </c>
      <c r="H148" s="184"/>
      <c r="I148" s="539"/>
      <c r="J148" s="539"/>
      <c r="K148" s="539"/>
      <c r="L148" s="539"/>
      <c r="M148" s="539"/>
      <c r="N148" s="539"/>
      <c r="O148" s="539"/>
      <c r="P148" s="539"/>
      <c r="Q148" s="539"/>
      <c r="R148" s="539"/>
      <c r="S148" s="539"/>
      <c r="T148" s="539"/>
      <c r="U148" s="539"/>
      <c r="V148" s="539"/>
      <c r="W148" s="539"/>
    </row>
    <row r="149" spans="1:23" ht="26.4">
      <c r="A149" s="562"/>
      <c r="B149" s="259" t="s">
        <v>545</v>
      </c>
      <c r="C149" s="553" t="s">
        <v>601</v>
      </c>
      <c r="D149" s="184">
        <v>17031</v>
      </c>
      <c r="E149" s="184">
        <v>18089</v>
      </c>
      <c r="F149" s="184">
        <v>18062</v>
      </c>
      <c r="G149" s="184">
        <v>17853</v>
      </c>
      <c r="H149" s="184"/>
      <c r="I149" s="539"/>
      <c r="J149" s="539"/>
      <c r="K149" s="539"/>
      <c r="L149" s="539"/>
      <c r="M149" s="539"/>
      <c r="N149" s="539"/>
      <c r="O149" s="539"/>
      <c r="P149" s="539"/>
      <c r="Q149" s="539"/>
      <c r="R149" s="539"/>
      <c r="S149" s="539"/>
      <c r="T149" s="539"/>
      <c r="U149" s="539"/>
      <c r="V149" s="539"/>
      <c r="W149" s="539"/>
    </row>
    <row r="150" spans="1:23">
      <c r="A150" s="562"/>
      <c r="B150" s="259" t="s">
        <v>582</v>
      </c>
      <c r="C150" s="553" t="s">
        <v>602</v>
      </c>
      <c r="D150" s="184">
        <v>324</v>
      </c>
      <c r="E150" s="184">
        <v>307</v>
      </c>
      <c r="F150" s="184">
        <v>353</v>
      </c>
      <c r="G150" s="184">
        <v>328</v>
      </c>
      <c r="H150" s="184"/>
      <c r="I150" s="539"/>
      <c r="J150" s="539"/>
      <c r="K150" s="539"/>
      <c r="L150" s="539"/>
      <c r="M150" s="539"/>
      <c r="N150" s="539"/>
      <c r="O150" s="539"/>
      <c r="P150" s="539"/>
      <c r="Q150" s="539"/>
      <c r="R150" s="539"/>
      <c r="S150" s="539"/>
      <c r="T150" s="539"/>
      <c r="U150" s="539"/>
      <c r="V150" s="539"/>
      <c r="W150" s="539"/>
    </row>
    <row r="151" spans="1:23" ht="26.4">
      <c r="A151" s="562"/>
      <c r="B151" s="259" t="s">
        <v>232</v>
      </c>
      <c r="C151" s="553" t="s">
        <v>603</v>
      </c>
      <c r="D151" s="184">
        <v>280</v>
      </c>
      <c r="E151" s="184">
        <v>1523</v>
      </c>
      <c r="F151" s="184">
        <v>1700</v>
      </c>
      <c r="G151" s="184">
        <v>1546</v>
      </c>
      <c r="H151" s="184"/>
      <c r="I151" s="539"/>
      <c r="J151" s="539"/>
      <c r="K151" s="539"/>
      <c r="L151" s="539"/>
      <c r="M151" s="539"/>
      <c r="N151" s="539"/>
      <c r="O151" s="539"/>
      <c r="P151" s="539"/>
      <c r="Q151" s="539"/>
      <c r="R151" s="539"/>
      <c r="S151" s="539"/>
      <c r="T151" s="539"/>
      <c r="U151" s="539"/>
      <c r="V151" s="539"/>
      <c r="W151" s="539"/>
    </row>
    <row r="152" spans="1:23">
      <c r="A152" s="562"/>
      <c r="B152" s="259" t="s">
        <v>586</v>
      </c>
      <c r="C152" s="553"/>
      <c r="D152" s="184">
        <v>753722</v>
      </c>
      <c r="E152" s="184">
        <v>753338</v>
      </c>
      <c r="F152" s="184">
        <v>736428</v>
      </c>
      <c r="G152" s="184">
        <v>727490</v>
      </c>
      <c r="H152" s="184"/>
      <c r="I152" s="539"/>
      <c r="J152" s="539"/>
      <c r="K152" s="539"/>
      <c r="L152" s="539"/>
      <c r="M152" s="539"/>
      <c r="N152" s="539"/>
      <c r="O152" s="539"/>
      <c r="P152" s="539"/>
      <c r="Q152" s="539"/>
      <c r="R152" s="539"/>
      <c r="S152" s="539"/>
      <c r="T152" s="539"/>
      <c r="U152" s="539"/>
      <c r="V152" s="539"/>
      <c r="W152" s="539"/>
    </row>
    <row r="153" spans="1:23">
      <c r="A153" s="562"/>
      <c r="B153" s="259" t="s">
        <v>233</v>
      </c>
      <c r="C153" s="553"/>
      <c r="D153" s="184">
        <v>754010</v>
      </c>
      <c r="E153" s="184">
        <v>753338</v>
      </c>
      <c r="F153" s="184">
        <v>736428</v>
      </c>
      <c r="G153" s="184">
        <v>727490</v>
      </c>
      <c r="H153" s="184"/>
      <c r="I153" s="539"/>
      <c r="J153" s="539"/>
      <c r="K153" s="539"/>
      <c r="L153" s="539"/>
      <c r="M153" s="539"/>
      <c r="N153" s="539"/>
      <c r="O153" s="539"/>
      <c r="P153" s="539"/>
      <c r="Q153" s="539"/>
      <c r="R153" s="539"/>
      <c r="S153" s="539"/>
      <c r="T153" s="539"/>
      <c r="U153" s="539"/>
      <c r="V153" s="539"/>
      <c r="W153" s="539"/>
    </row>
    <row r="154" spans="1:23">
      <c r="A154" s="562"/>
      <c r="B154" s="259" t="s">
        <v>534</v>
      </c>
      <c r="C154" s="553"/>
      <c r="D154" s="184">
        <v>754010</v>
      </c>
      <c r="E154" s="184">
        <v>753338</v>
      </c>
      <c r="F154" s="184">
        <v>736428</v>
      </c>
      <c r="G154" s="184">
        <v>727490</v>
      </c>
      <c r="H154" s="184"/>
      <c r="I154" s="539"/>
      <c r="J154" s="539"/>
      <c r="K154" s="539"/>
      <c r="L154" s="539"/>
      <c r="M154" s="539"/>
      <c r="N154" s="539"/>
      <c r="O154" s="539"/>
      <c r="P154" s="539"/>
      <c r="Q154" s="539"/>
      <c r="R154" s="539"/>
      <c r="S154" s="539"/>
      <c r="T154" s="539"/>
      <c r="U154" s="539"/>
      <c r="V154" s="539"/>
      <c r="W154" s="539"/>
    </row>
    <row r="155" spans="1:23">
      <c r="A155" s="562"/>
      <c r="B155" s="562"/>
      <c r="C155" s="563"/>
      <c r="D155" s="188"/>
      <c r="E155" s="188"/>
      <c r="F155" s="188"/>
      <c r="G155" s="188"/>
      <c r="H155" s="188"/>
      <c r="I155" s="539"/>
      <c r="J155" s="539"/>
      <c r="K155" s="539"/>
      <c r="L155" s="539"/>
      <c r="M155" s="539"/>
      <c r="N155" s="539"/>
      <c r="O155" s="539"/>
      <c r="P155" s="539"/>
      <c r="Q155" s="539"/>
      <c r="R155" s="539"/>
      <c r="S155" s="539"/>
      <c r="T155" s="539"/>
      <c r="U155" s="539"/>
      <c r="V155" s="539"/>
      <c r="W155" s="539"/>
    </row>
    <row r="156" spans="1:23">
      <c r="A156" s="555"/>
      <c r="B156" s="556"/>
      <c r="C156" s="556"/>
      <c r="D156" s="557"/>
      <c r="E156" s="557"/>
      <c r="F156" s="557"/>
      <c r="G156" s="557"/>
      <c r="H156" s="557"/>
      <c r="I156" s="539"/>
      <c r="J156" s="539"/>
      <c r="K156" s="539"/>
      <c r="L156" s="539"/>
      <c r="M156" s="539"/>
      <c r="N156" s="539"/>
      <c r="O156" s="539"/>
      <c r="P156" s="539"/>
      <c r="Q156" s="539"/>
      <c r="R156" s="539"/>
      <c r="S156" s="539"/>
      <c r="T156" s="539"/>
      <c r="U156" s="539"/>
      <c r="V156" s="539"/>
      <c r="W156" s="539"/>
    </row>
    <row r="157" spans="1:23">
      <c r="A157" s="558">
        <v>40</v>
      </c>
      <c r="B157" s="559" t="s">
        <v>718</v>
      </c>
      <c r="C157" s="560"/>
      <c r="D157" s="561"/>
      <c r="E157" s="561"/>
      <c r="F157" s="561"/>
      <c r="G157" s="561"/>
      <c r="H157" s="561"/>
      <c r="I157" s="539"/>
      <c r="J157" s="539"/>
      <c r="K157" s="539"/>
      <c r="L157" s="539"/>
      <c r="M157" s="539"/>
      <c r="N157" s="539"/>
      <c r="O157" s="539"/>
      <c r="P157" s="539"/>
      <c r="Q157" s="539"/>
      <c r="R157" s="539"/>
      <c r="S157" s="539"/>
      <c r="T157" s="539"/>
      <c r="U157" s="539"/>
      <c r="V157" s="539"/>
      <c r="W157" s="539"/>
    </row>
    <row r="158" spans="1:23" ht="21">
      <c r="A158" s="562"/>
      <c r="B158" s="887"/>
      <c r="C158" s="889" t="s">
        <v>590</v>
      </c>
      <c r="D158" s="186" t="s">
        <v>693</v>
      </c>
      <c r="E158" s="186" t="s">
        <v>222</v>
      </c>
      <c r="F158" s="186" t="s">
        <v>411</v>
      </c>
      <c r="G158" s="186" t="s">
        <v>197</v>
      </c>
      <c r="H158" s="186" t="s">
        <v>484</v>
      </c>
      <c r="I158" s="539"/>
      <c r="J158" s="539"/>
      <c r="K158" s="539"/>
      <c r="L158" s="539"/>
      <c r="M158" s="539"/>
      <c r="N158" s="539"/>
      <c r="O158" s="539"/>
      <c r="P158" s="539"/>
      <c r="Q158" s="539"/>
      <c r="R158" s="539"/>
      <c r="S158" s="539"/>
      <c r="T158" s="539"/>
      <c r="U158" s="539"/>
      <c r="V158" s="539"/>
      <c r="W158" s="539"/>
    </row>
    <row r="159" spans="1:23">
      <c r="A159" s="562"/>
      <c r="B159" s="888"/>
      <c r="C159" s="890"/>
      <c r="D159" s="187" t="s">
        <v>535</v>
      </c>
      <c r="E159" s="187" t="s">
        <v>535</v>
      </c>
      <c r="F159" s="187" t="s">
        <v>535</v>
      </c>
      <c r="G159" s="187" t="s">
        <v>535</v>
      </c>
      <c r="H159" s="187" t="s">
        <v>535</v>
      </c>
      <c r="I159" s="539"/>
      <c r="J159" s="539"/>
      <c r="K159" s="539"/>
      <c r="L159" s="539"/>
      <c r="M159" s="539"/>
      <c r="N159" s="539"/>
      <c r="O159" s="539"/>
      <c r="P159" s="539"/>
      <c r="Q159" s="539"/>
      <c r="R159" s="539"/>
      <c r="S159" s="539"/>
      <c r="T159" s="539"/>
      <c r="U159" s="539"/>
      <c r="V159" s="539"/>
      <c r="W159" s="539"/>
    </row>
    <row r="160" spans="1:23">
      <c r="A160" s="562"/>
      <c r="B160" s="259" t="s">
        <v>540</v>
      </c>
      <c r="C160" s="553" t="s">
        <v>593</v>
      </c>
      <c r="D160" s="184">
        <v>7176523.2999999998</v>
      </c>
      <c r="E160" s="184">
        <v>15168343.9</v>
      </c>
      <c r="F160" s="184">
        <v>17959477.199999999</v>
      </c>
      <c r="G160" s="184">
        <v>4382442</v>
      </c>
      <c r="H160" s="184"/>
      <c r="I160" s="539"/>
      <c r="J160" s="539"/>
      <c r="K160" s="539"/>
      <c r="L160" s="539"/>
      <c r="M160" s="539"/>
      <c r="N160" s="539"/>
      <c r="O160" s="539"/>
      <c r="P160" s="539"/>
      <c r="Q160" s="539"/>
      <c r="R160" s="539"/>
      <c r="S160" s="539"/>
      <c r="T160" s="539"/>
      <c r="U160" s="539"/>
      <c r="V160" s="539"/>
      <c r="W160" s="539"/>
    </row>
    <row r="161" spans="1:23">
      <c r="A161" s="562"/>
      <c r="B161" s="259" t="s">
        <v>539</v>
      </c>
      <c r="C161" s="553" t="s">
        <v>594</v>
      </c>
      <c r="D161" s="184">
        <v>584026297</v>
      </c>
      <c r="E161" s="184">
        <v>541089674.20000005</v>
      </c>
      <c r="F161" s="184">
        <v>430144905.25</v>
      </c>
      <c r="G161" s="184">
        <v>410965810.77999997</v>
      </c>
      <c r="H161" s="184"/>
      <c r="I161" s="539"/>
      <c r="J161" s="539"/>
      <c r="K161" s="539"/>
      <c r="L161" s="539"/>
      <c r="M161" s="539"/>
      <c r="N161" s="539"/>
      <c r="O161" s="539"/>
      <c r="P161" s="539"/>
      <c r="Q161" s="539"/>
      <c r="R161" s="539"/>
      <c r="S161" s="539"/>
      <c r="T161" s="539"/>
      <c r="U161" s="539"/>
      <c r="V161" s="539"/>
      <c r="W161" s="539"/>
    </row>
    <row r="162" spans="1:23">
      <c r="A162" s="562"/>
      <c r="B162" s="259" t="s">
        <v>529</v>
      </c>
      <c r="C162" s="553" t="s">
        <v>595</v>
      </c>
      <c r="D162" s="184">
        <v>520956834.88</v>
      </c>
      <c r="E162" s="184">
        <v>541212171.88999999</v>
      </c>
      <c r="F162" s="184">
        <v>411069131.83999997</v>
      </c>
      <c r="G162" s="184">
        <v>308402180.88</v>
      </c>
      <c r="H162" s="184"/>
      <c r="I162" s="539"/>
      <c r="J162" s="539"/>
      <c r="K162" s="539"/>
      <c r="L162" s="539"/>
      <c r="M162" s="539"/>
      <c r="N162" s="539"/>
      <c r="O162" s="539"/>
      <c r="P162" s="539"/>
      <c r="Q162" s="539"/>
      <c r="R162" s="539"/>
      <c r="S162" s="539"/>
      <c r="T162" s="539"/>
      <c r="U162" s="539"/>
      <c r="V162" s="539"/>
      <c r="W162" s="539"/>
    </row>
    <row r="163" spans="1:23" ht="26.4">
      <c r="A163" s="562"/>
      <c r="B163" s="259" t="s">
        <v>583</v>
      </c>
      <c r="C163" s="553" t="s">
        <v>596</v>
      </c>
      <c r="D163" s="184">
        <v>72024648.099999994</v>
      </c>
      <c r="E163" s="184">
        <v>63614016.810000002</v>
      </c>
      <c r="F163" s="184">
        <v>83369808.590000004</v>
      </c>
      <c r="G163" s="184">
        <v>84603095.219999999</v>
      </c>
      <c r="H163" s="184"/>
      <c r="I163" s="539"/>
      <c r="J163" s="539"/>
      <c r="K163" s="539"/>
      <c r="L163" s="539"/>
      <c r="M163" s="539"/>
      <c r="N163" s="539"/>
      <c r="O163" s="539"/>
      <c r="P163" s="539"/>
      <c r="Q163" s="539"/>
      <c r="R163" s="539"/>
      <c r="S163" s="539"/>
      <c r="T163" s="539"/>
      <c r="U163" s="539"/>
      <c r="V163" s="539"/>
      <c r="W163" s="539"/>
    </row>
    <row r="164" spans="1:23">
      <c r="A164" s="562"/>
      <c r="B164" s="259" t="s">
        <v>541</v>
      </c>
      <c r="C164" s="553" t="s">
        <v>597</v>
      </c>
      <c r="D164" s="184">
        <v>84343943.099999994</v>
      </c>
      <c r="E164" s="184">
        <v>96960148.969999999</v>
      </c>
      <c r="F164" s="184">
        <v>132911476.77</v>
      </c>
      <c r="G164" s="184">
        <v>65109637.630000003</v>
      </c>
      <c r="H164" s="184"/>
      <c r="I164" s="539"/>
      <c r="J164" s="539"/>
      <c r="K164" s="539"/>
      <c r="L164" s="539"/>
      <c r="M164" s="539"/>
      <c r="N164" s="539"/>
      <c r="O164" s="539"/>
      <c r="P164" s="539"/>
      <c r="Q164" s="539"/>
      <c r="R164" s="539"/>
      <c r="S164" s="539"/>
      <c r="T164" s="539"/>
      <c r="U164" s="539"/>
      <c r="V164" s="539"/>
      <c r="W164" s="539"/>
    </row>
    <row r="165" spans="1:23" ht="26.4">
      <c r="A165" s="562"/>
      <c r="B165" s="259" t="s">
        <v>95</v>
      </c>
      <c r="C165" s="553" t="s">
        <v>598</v>
      </c>
      <c r="D165" s="184">
        <v>84786168.75</v>
      </c>
      <c r="E165" s="184">
        <v>77054903.730000004</v>
      </c>
      <c r="F165" s="184">
        <v>80981786.959999993</v>
      </c>
      <c r="G165" s="184">
        <v>46617038.619999997</v>
      </c>
      <c r="H165" s="184"/>
      <c r="I165" s="539"/>
      <c r="J165" s="539"/>
      <c r="K165" s="539"/>
      <c r="L165" s="539"/>
      <c r="M165" s="539"/>
      <c r="N165" s="539"/>
      <c r="O165" s="539"/>
      <c r="P165" s="539"/>
      <c r="Q165" s="539"/>
      <c r="R165" s="539"/>
      <c r="S165" s="539"/>
      <c r="T165" s="539"/>
      <c r="U165" s="539"/>
      <c r="V165" s="539"/>
      <c r="W165" s="539"/>
    </row>
    <row r="166" spans="1:23">
      <c r="A166" s="562"/>
      <c r="B166" s="259" t="s">
        <v>543</v>
      </c>
      <c r="C166" s="553" t="s">
        <v>599</v>
      </c>
      <c r="D166" s="184">
        <v>8519489.5199999996</v>
      </c>
      <c r="E166" s="184">
        <v>8652212.3000000007</v>
      </c>
      <c r="F166" s="184">
        <v>7742697.6799999997</v>
      </c>
      <c r="G166" s="184">
        <v>5996645.7300000004</v>
      </c>
      <c r="H166" s="184"/>
      <c r="I166" s="539"/>
      <c r="J166" s="539"/>
      <c r="K166" s="539"/>
      <c r="L166" s="539"/>
      <c r="M166" s="539"/>
      <c r="N166" s="539"/>
      <c r="O166" s="539"/>
      <c r="P166" s="539"/>
      <c r="Q166" s="539"/>
      <c r="R166" s="539"/>
      <c r="S166" s="539"/>
      <c r="T166" s="539"/>
      <c r="U166" s="539"/>
      <c r="V166" s="539"/>
      <c r="W166" s="539"/>
    </row>
    <row r="167" spans="1:23">
      <c r="A167" s="562"/>
      <c r="B167" s="259" t="s">
        <v>544</v>
      </c>
      <c r="C167" s="553" t="s">
        <v>600</v>
      </c>
      <c r="D167" s="184">
        <v>267501179.31999999</v>
      </c>
      <c r="E167" s="184">
        <v>279231176.83999997</v>
      </c>
      <c r="F167" s="184">
        <v>257071879.28999999</v>
      </c>
      <c r="G167" s="184">
        <v>211443233.71000001</v>
      </c>
      <c r="H167" s="184"/>
      <c r="I167" s="539"/>
      <c r="J167" s="539"/>
      <c r="K167" s="539"/>
      <c r="L167" s="539"/>
      <c r="M167" s="539"/>
      <c r="N167" s="539"/>
      <c r="O167" s="539"/>
      <c r="P167" s="539"/>
      <c r="Q167" s="539"/>
      <c r="R167" s="539"/>
      <c r="S167" s="539"/>
      <c r="T167" s="539"/>
      <c r="U167" s="539"/>
      <c r="V167" s="539"/>
      <c r="W167" s="539"/>
    </row>
    <row r="168" spans="1:23" ht="26.4">
      <c r="A168" s="562"/>
      <c r="B168" s="259" t="s">
        <v>545</v>
      </c>
      <c r="C168" s="553" t="s">
        <v>601</v>
      </c>
      <c r="D168" s="184">
        <v>32560330.48</v>
      </c>
      <c r="E168" s="184">
        <v>32645552.43</v>
      </c>
      <c r="F168" s="184">
        <v>32325650.800000001</v>
      </c>
      <c r="G168" s="184">
        <v>17829711.780000001</v>
      </c>
      <c r="H168" s="184"/>
      <c r="I168" s="539"/>
      <c r="J168" s="539"/>
      <c r="K168" s="539"/>
      <c r="L168" s="539"/>
      <c r="M168" s="539"/>
      <c r="N168" s="539"/>
      <c r="O168" s="539"/>
      <c r="P168" s="539"/>
      <c r="Q168" s="539"/>
      <c r="R168" s="539"/>
      <c r="S168" s="539"/>
      <c r="T168" s="539"/>
      <c r="U168" s="539"/>
      <c r="V168" s="539"/>
      <c r="W168" s="539"/>
    </row>
    <row r="169" spans="1:23">
      <c r="A169" s="562"/>
      <c r="B169" s="259" t="s">
        <v>582</v>
      </c>
      <c r="C169" s="553" t="s">
        <v>602</v>
      </c>
      <c r="D169" s="184">
        <v>56784</v>
      </c>
      <c r="E169" s="184">
        <v>56604</v>
      </c>
      <c r="F169" s="184">
        <v>58078</v>
      </c>
      <c r="G169" s="184">
        <v>51608</v>
      </c>
      <c r="H169" s="184"/>
      <c r="I169" s="539"/>
      <c r="J169" s="539"/>
      <c r="K169" s="539"/>
      <c r="L169" s="539"/>
      <c r="M169" s="539"/>
      <c r="N169" s="539"/>
      <c r="O169" s="539"/>
      <c r="P169" s="539"/>
      <c r="Q169" s="539"/>
      <c r="R169" s="539"/>
      <c r="S169" s="539"/>
      <c r="T169" s="539"/>
      <c r="U169" s="539"/>
      <c r="V169" s="539"/>
      <c r="W169" s="539"/>
    </row>
    <row r="170" spans="1:23" ht="26.4">
      <c r="A170" s="562"/>
      <c r="B170" s="259" t="s">
        <v>232</v>
      </c>
      <c r="C170" s="553" t="s">
        <v>603</v>
      </c>
      <c r="D170" s="184">
        <v>78028</v>
      </c>
      <c r="E170" s="184">
        <v>1107269</v>
      </c>
      <c r="F170" s="184">
        <v>1533097.3</v>
      </c>
      <c r="G170" s="184">
        <v>804705</v>
      </c>
      <c r="H170" s="184"/>
      <c r="I170" s="539"/>
      <c r="J170" s="539"/>
      <c r="K170" s="539"/>
      <c r="L170" s="539"/>
      <c r="M170" s="539"/>
      <c r="N170" s="539"/>
      <c r="O170" s="539"/>
      <c r="P170" s="539"/>
      <c r="Q170" s="539"/>
      <c r="R170" s="539"/>
      <c r="S170" s="539"/>
      <c r="T170" s="539"/>
      <c r="U170" s="539"/>
      <c r="V170" s="539"/>
      <c r="W170" s="539"/>
    </row>
    <row r="171" spans="1:23">
      <c r="A171" s="562"/>
      <c r="B171" s="259" t="s">
        <v>586</v>
      </c>
      <c r="C171" s="553"/>
      <c r="D171" s="184">
        <v>1662030226.45</v>
      </c>
      <c r="E171" s="184">
        <v>1656792074.0699999</v>
      </c>
      <c r="F171" s="184">
        <v>1455167989.6800001</v>
      </c>
      <c r="G171" s="184">
        <v>1156206109.3499999</v>
      </c>
      <c r="H171" s="184"/>
      <c r="I171" s="539"/>
      <c r="J171" s="539"/>
      <c r="K171" s="539"/>
      <c r="L171" s="539"/>
      <c r="M171" s="539"/>
      <c r="N171" s="539"/>
      <c r="O171" s="539"/>
      <c r="P171" s="539"/>
      <c r="Q171" s="539"/>
      <c r="R171" s="539"/>
      <c r="S171" s="539"/>
      <c r="T171" s="539"/>
      <c r="U171" s="539"/>
      <c r="V171" s="539"/>
      <c r="W171" s="539"/>
    </row>
    <row r="172" spans="1:23">
      <c r="A172" s="562"/>
      <c r="B172" s="259" t="s">
        <v>233</v>
      </c>
      <c r="C172" s="553"/>
      <c r="D172" s="184">
        <v>1662136744.45</v>
      </c>
      <c r="E172" s="184">
        <v>1656792074.0699999</v>
      </c>
      <c r="F172" s="184">
        <v>1455167989.6800001</v>
      </c>
      <c r="G172" s="184">
        <v>1156206109.3499999</v>
      </c>
      <c r="H172" s="184"/>
      <c r="I172" s="539"/>
      <c r="J172" s="539"/>
      <c r="K172" s="539"/>
      <c r="L172" s="539"/>
      <c r="M172" s="539"/>
      <c r="N172" s="539"/>
      <c r="O172" s="539"/>
      <c r="P172" s="539"/>
      <c r="Q172" s="539"/>
      <c r="R172" s="539"/>
      <c r="S172" s="539"/>
      <c r="T172" s="539"/>
      <c r="U172" s="539"/>
      <c r="V172" s="539"/>
      <c r="W172" s="539"/>
    </row>
    <row r="173" spans="1:23">
      <c r="A173" s="562"/>
      <c r="B173" s="259" t="s">
        <v>534</v>
      </c>
      <c r="C173" s="553"/>
      <c r="D173" s="184">
        <v>1662136744.45</v>
      </c>
      <c r="E173" s="184">
        <v>1656792074.0699999</v>
      </c>
      <c r="F173" s="184">
        <v>1455167989.6800001</v>
      </c>
      <c r="G173" s="184">
        <v>1156206109.3499999</v>
      </c>
      <c r="H173" s="184"/>
      <c r="I173" s="539"/>
      <c r="J173" s="539"/>
      <c r="K173" s="539"/>
      <c r="L173" s="539"/>
      <c r="M173" s="539"/>
      <c r="N173" s="539"/>
      <c r="O173" s="539"/>
      <c r="P173" s="539"/>
      <c r="Q173" s="539"/>
      <c r="R173" s="539"/>
      <c r="S173" s="539"/>
      <c r="T173" s="539"/>
      <c r="U173" s="539"/>
      <c r="V173" s="539"/>
      <c r="W173" s="539"/>
    </row>
    <row r="174" spans="1:23">
      <c r="A174" s="562"/>
      <c r="B174" s="562"/>
      <c r="C174" s="563"/>
      <c r="D174" s="188"/>
      <c r="E174" s="188"/>
      <c r="F174" s="188"/>
      <c r="G174" s="188"/>
      <c r="H174" s="188"/>
      <c r="I174" s="539"/>
      <c r="J174" s="539"/>
      <c r="K174" s="539"/>
      <c r="L174" s="539"/>
      <c r="M174" s="539"/>
      <c r="N174" s="539"/>
      <c r="O174" s="539"/>
      <c r="P174" s="539"/>
      <c r="Q174" s="539"/>
      <c r="R174" s="539"/>
      <c r="S174" s="539"/>
      <c r="T174" s="539"/>
      <c r="U174" s="539"/>
      <c r="V174" s="539"/>
      <c r="W174" s="539"/>
    </row>
  </sheetData>
  <mergeCells count="18">
    <mergeCell ref="B82:B83"/>
    <mergeCell ref="C82:C83"/>
    <mergeCell ref="B101:B102"/>
    <mergeCell ref="C101:C102"/>
    <mergeCell ref="B44:B45"/>
    <mergeCell ref="C44:C45"/>
    <mergeCell ref="B63:B64"/>
    <mergeCell ref="C63:C64"/>
    <mergeCell ref="B158:B159"/>
    <mergeCell ref="C158:C159"/>
    <mergeCell ref="B6:B7"/>
    <mergeCell ref="C6:C7"/>
    <mergeCell ref="B25:B26"/>
    <mergeCell ref="C25:C26"/>
    <mergeCell ref="B120:B121"/>
    <mergeCell ref="C120:C121"/>
    <mergeCell ref="B139:B140"/>
    <mergeCell ref="C139:C140"/>
  </mergeCells>
  <phoneticPr fontId="0" type="noConversion"/>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indexed="21"/>
  </sheetPr>
  <dimension ref="A1:M77"/>
  <sheetViews>
    <sheetView workbookViewId="0">
      <selection activeCell="F30" sqref="F30"/>
    </sheetView>
  </sheetViews>
  <sheetFormatPr defaultRowHeight="13.2"/>
  <sheetData>
    <row r="1" spans="1:13" ht="15.6">
      <c r="A1" s="388"/>
      <c r="B1" s="388"/>
      <c r="C1" s="388"/>
      <c r="D1" s="389"/>
      <c r="E1" s="388"/>
      <c r="F1" s="388"/>
      <c r="G1" s="388"/>
      <c r="H1" s="388"/>
      <c r="I1" s="388"/>
      <c r="J1" s="388"/>
      <c r="K1" s="926" t="s">
        <v>315</v>
      </c>
      <c r="L1" s="926"/>
      <c r="M1" s="391"/>
    </row>
    <row r="2" spans="1:13" ht="15.6">
      <c r="A2" s="388"/>
      <c r="B2" s="388"/>
      <c r="C2" s="388"/>
      <c r="D2" s="389"/>
      <c r="E2" s="388"/>
      <c r="F2" s="388"/>
      <c r="G2" s="388"/>
      <c r="H2" s="388"/>
      <c r="I2" s="388"/>
      <c r="J2" s="388"/>
      <c r="K2" s="390"/>
      <c r="L2" s="390"/>
      <c r="M2" s="391"/>
    </row>
    <row r="3" spans="1:13">
      <c r="A3" s="927" t="s">
        <v>75</v>
      </c>
      <c r="B3" s="928"/>
      <c r="C3" s="928"/>
      <c r="D3" s="928"/>
      <c r="E3" s="928"/>
      <c r="F3" s="929"/>
      <c r="G3" s="930" t="s">
        <v>286</v>
      </c>
      <c r="H3" s="931"/>
      <c r="I3" s="931"/>
      <c r="J3" s="931"/>
      <c r="K3" s="932"/>
      <c r="L3" s="388"/>
      <c r="M3" s="388"/>
    </row>
    <row r="4" spans="1:13">
      <c r="A4" s="911" t="s">
        <v>76</v>
      </c>
      <c r="B4" s="912"/>
      <c r="C4" s="912"/>
      <c r="D4" s="912"/>
      <c r="E4" s="912"/>
      <c r="F4" s="913"/>
      <c r="G4" s="920">
        <v>2009</v>
      </c>
      <c r="H4" s="921"/>
      <c r="I4" s="921"/>
      <c r="J4" s="921"/>
      <c r="K4" s="922"/>
      <c r="L4" s="388"/>
      <c r="M4" s="388"/>
    </row>
    <row r="5" spans="1:13">
      <c r="A5" s="911" t="s">
        <v>77</v>
      </c>
      <c r="B5" s="912"/>
      <c r="C5" s="912"/>
      <c r="D5" s="912"/>
      <c r="E5" s="912"/>
      <c r="F5" s="913"/>
      <c r="G5" s="920">
        <v>1</v>
      </c>
      <c r="H5" s="921"/>
      <c r="I5" s="921"/>
      <c r="J5" s="921"/>
      <c r="K5" s="922"/>
      <c r="L5" s="388"/>
      <c r="M5" s="388"/>
    </row>
    <row r="6" spans="1:13">
      <c r="A6" s="911" t="s">
        <v>78</v>
      </c>
      <c r="B6" s="912"/>
      <c r="C6" s="912"/>
      <c r="D6" s="912"/>
      <c r="E6" s="912"/>
      <c r="F6" s="913"/>
      <c r="G6" s="920" t="s">
        <v>94</v>
      </c>
      <c r="H6" s="921"/>
      <c r="I6" s="921"/>
      <c r="J6" s="921"/>
      <c r="K6" s="922"/>
      <c r="L6" s="388"/>
      <c r="M6" s="388"/>
    </row>
    <row r="7" spans="1:13">
      <c r="A7" s="914" t="s">
        <v>587</v>
      </c>
      <c r="B7" s="915"/>
      <c r="C7" s="915"/>
      <c r="D7" s="915"/>
      <c r="E7" s="915"/>
      <c r="F7" s="915"/>
      <c r="G7" s="915"/>
      <c r="H7" s="915"/>
      <c r="I7" s="915"/>
      <c r="J7" s="915"/>
      <c r="K7" s="916"/>
      <c r="L7" s="389"/>
      <c r="M7" s="388"/>
    </row>
    <row r="8" spans="1:13">
      <c r="A8" s="911" t="s">
        <v>540</v>
      </c>
      <c r="B8" s="912"/>
      <c r="C8" s="912"/>
      <c r="D8" s="912"/>
      <c r="E8" s="912"/>
      <c r="F8" s="912"/>
      <c r="G8" s="912"/>
      <c r="H8" s="912"/>
      <c r="I8" s="912"/>
      <c r="J8" s="912"/>
      <c r="K8" s="913"/>
      <c r="L8" s="389"/>
      <c r="M8" s="388"/>
    </row>
    <row r="9" spans="1:13">
      <c r="A9" s="911" t="s">
        <v>539</v>
      </c>
      <c r="B9" s="912"/>
      <c r="C9" s="912"/>
      <c r="D9" s="912"/>
      <c r="E9" s="912"/>
      <c r="F9" s="912"/>
      <c r="G9" s="912"/>
      <c r="H9" s="912"/>
      <c r="I9" s="912"/>
      <c r="J9" s="912"/>
      <c r="K9" s="913"/>
      <c r="L9" s="389"/>
      <c r="M9" s="388"/>
    </row>
    <row r="10" spans="1:13">
      <c r="A10" s="911" t="s">
        <v>541</v>
      </c>
      <c r="B10" s="912"/>
      <c r="C10" s="912"/>
      <c r="D10" s="912"/>
      <c r="E10" s="912"/>
      <c r="F10" s="912"/>
      <c r="G10" s="912"/>
      <c r="H10" s="912"/>
      <c r="I10" s="912"/>
      <c r="J10" s="912"/>
      <c r="K10" s="913"/>
      <c r="L10" s="389"/>
      <c r="M10" s="388"/>
    </row>
    <row r="11" spans="1:13">
      <c r="A11" s="911" t="s">
        <v>543</v>
      </c>
      <c r="B11" s="912"/>
      <c r="C11" s="912"/>
      <c r="D11" s="912"/>
      <c r="E11" s="912"/>
      <c r="F11" s="912"/>
      <c r="G11" s="912"/>
      <c r="H11" s="912"/>
      <c r="I11" s="912"/>
      <c r="J11" s="912"/>
      <c r="K11" s="913"/>
      <c r="L11" s="389"/>
      <c r="M11" s="388"/>
    </row>
    <row r="12" spans="1:13">
      <c r="A12" s="911" t="s">
        <v>544</v>
      </c>
      <c r="B12" s="912"/>
      <c r="C12" s="912"/>
      <c r="D12" s="912"/>
      <c r="E12" s="912"/>
      <c r="F12" s="912"/>
      <c r="G12" s="912"/>
      <c r="H12" s="912"/>
      <c r="I12" s="912"/>
      <c r="J12" s="912"/>
      <c r="K12" s="913"/>
      <c r="L12" s="389"/>
      <c r="M12" s="388"/>
    </row>
    <row r="13" spans="1:13">
      <c r="A13" s="911" t="s">
        <v>545</v>
      </c>
      <c r="B13" s="912"/>
      <c r="C13" s="912"/>
      <c r="D13" s="912"/>
      <c r="E13" s="912"/>
      <c r="F13" s="912"/>
      <c r="G13" s="912"/>
      <c r="H13" s="912"/>
      <c r="I13" s="912"/>
      <c r="J13" s="912"/>
      <c r="K13" s="913"/>
      <c r="L13" s="389"/>
      <c r="M13" s="388"/>
    </row>
    <row r="14" spans="1:13">
      <c r="A14" s="911" t="s">
        <v>529</v>
      </c>
      <c r="B14" s="912"/>
      <c r="C14" s="912"/>
      <c r="D14" s="912"/>
      <c r="E14" s="912"/>
      <c r="F14" s="912"/>
      <c r="G14" s="912"/>
      <c r="H14" s="912"/>
      <c r="I14" s="912"/>
      <c r="J14" s="912"/>
      <c r="K14" s="913"/>
      <c r="L14" s="389"/>
      <c r="M14" s="388"/>
    </row>
    <row r="15" spans="1:13">
      <c r="A15" s="911" t="s">
        <v>95</v>
      </c>
      <c r="B15" s="912"/>
      <c r="C15" s="912"/>
      <c r="D15" s="912"/>
      <c r="E15" s="912"/>
      <c r="F15" s="912"/>
      <c r="G15" s="912"/>
      <c r="H15" s="912"/>
      <c r="I15" s="912"/>
      <c r="J15" s="912"/>
      <c r="K15" s="913"/>
      <c r="L15" s="389"/>
      <c r="M15" s="388"/>
    </row>
    <row r="16" spans="1:13">
      <c r="A16" s="911" t="s">
        <v>582</v>
      </c>
      <c r="B16" s="912"/>
      <c r="C16" s="912"/>
      <c r="D16" s="912"/>
      <c r="E16" s="912"/>
      <c r="F16" s="912"/>
      <c r="G16" s="912"/>
      <c r="H16" s="912"/>
      <c r="I16" s="912"/>
      <c r="J16" s="912"/>
      <c r="K16" s="913"/>
      <c r="L16" s="389"/>
      <c r="M16" s="388"/>
    </row>
    <row r="17" spans="1:13">
      <c r="A17" s="911" t="s">
        <v>583</v>
      </c>
      <c r="B17" s="912"/>
      <c r="C17" s="912"/>
      <c r="D17" s="912"/>
      <c r="E17" s="912"/>
      <c r="F17" s="912"/>
      <c r="G17" s="912"/>
      <c r="H17" s="912"/>
      <c r="I17" s="912"/>
      <c r="J17" s="912"/>
      <c r="K17" s="913"/>
      <c r="L17" s="389"/>
      <c r="M17" s="388"/>
    </row>
    <row r="18" spans="1:13">
      <c r="A18" s="911" t="s">
        <v>232</v>
      </c>
      <c r="B18" s="912"/>
      <c r="C18" s="912"/>
      <c r="D18" s="912"/>
      <c r="E18" s="912"/>
      <c r="F18" s="912"/>
      <c r="G18" s="912"/>
      <c r="H18" s="912"/>
      <c r="I18" s="912"/>
      <c r="J18" s="912"/>
      <c r="K18" s="913"/>
      <c r="L18" s="389"/>
      <c r="M18" s="388"/>
    </row>
    <row r="19" spans="1:13">
      <c r="A19" s="923" t="s">
        <v>79</v>
      </c>
      <c r="B19" s="924"/>
      <c r="C19" s="924"/>
      <c r="D19" s="924"/>
      <c r="E19" s="924"/>
      <c r="F19" s="924"/>
      <c r="G19" s="924"/>
      <c r="H19" s="924"/>
      <c r="I19" s="924"/>
      <c r="J19" s="924"/>
      <c r="K19" s="925"/>
      <c r="L19" s="389"/>
      <c r="M19" s="388"/>
    </row>
    <row r="20" spans="1:13">
      <c r="A20" s="923" t="s">
        <v>80</v>
      </c>
      <c r="B20" s="924"/>
      <c r="C20" s="924"/>
      <c r="D20" s="924"/>
      <c r="E20" s="924"/>
      <c r="F20" s="924"/>
      <c r="G20" s="924"/>
      <c r="H20" s="924"/>
      <c r="I20" s="924"/>
      <c r="J20" s="924"/>
      <c r="K20" s="925"/>
      <c r="L20" s="389"/>
      <c r="M20" s="388"/>
    </row>
    <row r="21" spans="1:13">
      <c r="A21" s="923" t="s">
        <v>81</v>
      </c>
      <c r="B21" s="924"/>
      <c r="C21" s="924"/>
      <c r="D21" s="924"/>
      <c r="E21" s="924"/>
      <c r="F21" s="924"/>
      <c r="G21" s="924"/>
      <c r="H21" s="924"/>
      <c r="I21" s="924"/>
      <c r="J21" s="924"/>
      <c r="K21" s="925"/>
      <c r="L21" s="389"/>
      <c r="M21" s="388"/>
    </row>
    <row r="22" spans="1:13">
      <c r="A22" s="914" t="s">
        <v>591</v>
      </c>
      <c r="B22" s="915"/>
      <c r="C22" s="915"/>
      <c r="D22" s="915"/>
      <c r="E22" s="915"/>
      <c r="F22" s="915"/>
      <c r="G22" s="915"/>
      <c r="H22" s="915"/>
      <c r="I22" s="915"/>
      <c r="J22" s="915"/>
      <c r="K22" s="916"/>
      <c r="L22" s="389"/>
      <c r="M22" s="388"/>
    </row>
    <row r="23" spans="1:13">
      <c r="A23" s="914" t="s">
        <v>82</v>
      </c>
      <c r="B23" s="915"/>
      <c r="C23" s="915"/>
      <c r="D23" s="915"/>
      <c r="E23" s="915"/>
      <c r="F23" s="915"/>
      <c r="G23" s="916"/>
      <c r="H23" s="917" t="s">
        <v>83</v>
      </c>
      <c r="I23" s="918"/>
      <c r="J23" s="918"/>
      <c r="K23" s="919"/>
      <c r="L23" s="388"/>
      <c r="M23" s="388"/>
    </row>
    <row r="24" spans="1:13">
      <c r="A24" s="911" t="s">
        <v>96</v>
      </c>
      <c r="B24" s="912"/>
      <c r="C24" s="912"/>
      <c r="D24" s="912"/>
      <c r="E24" s="912"/>
      <c r="F24" s="912"/>
      <c r="G24" s="913"/>
      <c r="H24" s="920">
        <v>1717</v>
      </c>
      <c r="I24" s="921"/>
      <c r="J24" s="921"/>
      <c r="K24" s="922"/>
      <c r="L24" s="388"/>
      <c r="M24" s="388"/>
    </row>
    <row r="25" spans="1:13">
      <c r="A25" s="911" t="s">
        <v>97</v>
      </c>
      <c r="B25" s="912"/>
      <c r="C25" s="912"/>
      <c r="D25" s="912"/>
      <c r="E25" s="912"/>
      <c r="F25" s="912"/>
      <c r="G25" s="913"/>
      <c r="H25" s="920">
        <v>727490</v>
      </c>
      <c r="I25" s="921"/>
      <c r="J25" s="921"/>
      <c r="K25" s="922"/>
      <c r="L25" s="388"/>
      <c r="M25" s="388"/>
    </row>
    <row r="26" spans="1:13">
      <c r="A26" s="911" t="s">
        <v>98</v>
      </c>
      <c r="B26" s="912"/>
      <c r="C26" s="912"/>
      <c r="D26" s="912"/>
      <c r="E26" s="912"/>
      <c r="F26" s="912"/>
      <c r="G26" s="913"/>
      <c r="H26" s="920">
        <v>1617754.14</v>
      </c>
      <c r="I26" s="921"/>
      <c r="J26" s="921"/>
      <c r="K26" s="922"/>
      <c r="L26" s="388"/>
      <c r="M26" s="388"/>
    </row>
    <row r="27" spans="1:13">
      <c r="A27" s="911" t="s">
        <v>316</v>
      </c>
      <c r="B27" s="912"/>
      <c r="C27" s="912"/>
      <c r="D27" s="912"/>
      <c r="E27" s="912"/>
      <c r="F27" s="912"/>
      <c r="G27" s="913"/>
      <c r="H27" s="897">
        <v>1664</v>
      </c>
      <c r="I27" s="897"/>
      <c r="J27" s="897"/>
      <c r="K27" s="897"/>
      <c r="L27" s="388"/>
      <c r="M27" s="388"/>
    </row>
    <row r="28" spans="1:13">
      <c r="A28" s="911"/>
      <c r="B28" s="912"/>
      <c r="C28" s="912"/>
      <c r="D28" s="912"/>
      <c r="E28" s="912"/>
      <c r="F28" s="912"/>
      <c r="G28" s="913"/>
      <c r="H28" s="897"/>
      <c r="I28" s="897"/>
      <c r="J28" s="897"/>
      <c r="K28" s="897"/>
      <c r="L28" s="388"/>
      <c r="M28" s="388"/>
    </row>
    <row r="29" spans="1:13">
      <c r="A29" s="392"/>
      <c r="B29" s="392"/>
      <c r="C29" s="392"/>
      <c r="D29" s="392"/>
      <c r="E29" s="392"/>
      <c r="F29" s="392"/>
      <c r="G29" s="392"/>
      <c r="H29" s="393"/>
      <c r="I29" s="393"/>
      <c r="J29" s="393"/>
      <c r="K29" s="393"/>
      <c r="L29" s="388"/>
      <c r="M29" s="388"/>
    </row>
    <row r="30" spans="1:13">
      <c r="A30" s="388"/>
      <c r="B30" s="388"/>
      <c r="C30" s="899" t="s">
        <v>84</v>
      </c>
      <c r="D30" s="899"/>
      <c r="E30" s="899"/>
      <c r="F30" s="899"/>
      <c r="G30" s="899"/>
      <c r="H30" s="899"/>
      <c r="I30" s="899"/>
      <c r="J30" s="899"/>
      <c r="K30" s="899"/>
      <c r="L30" s="394"/>
      <c r="M30" s="388"/>
    </row>
    <row r="31" spans="1:13">
      <c r="A31" s="388"/>
      <c r="B31" s="388"/>
      <c r="C31" s="388"/>
      <c r="D31" s="388"/>
      <c r="E31" s="388"/>
      <c r="F31" s="388"/>
      <c r="G31" s="388"/>
      <c r="H31" s="388"/>
      <c r="I31" s="388"/>
      <c r="J31" s="395"/>
      <c r="K31" s="395"/>
      <c r="L31" s="388"/>
      <c r="M31" s="388"/>
    </row>
    <row r="32" spans="1:13" ht="52.8">
      <c r="A32" s="900" t="s">
        <v>85</v>
      </c>
      <c r="B32" s="901"/>
      <c r="C32" s="901"/>
      <c r="D32" s="901"/>
      <c r="E32" s="901"/>
      <c r="F32" s="902"/>
      <c r="G32" s="900" t="s">
        <v>83</v>
      </c>
      <c r="H32" s="596" t="s">
        <v>693</v>
      </c>
      <c r="I32" s="596" t="s">
        <v>222</v>
      </c>
      <c r="J32" s="597" t="s">
        <v>411</v>
      </c>
      <c r="K32" s="598" t="s">
        <v>197</v>
      </c>
      <c r="L32" s="598" t="s">
        <v>484</v>
      </c>
      <c r="M32" s="388"/>
    </row>
    <row r="33" spans="1:13">
      <c r="A33" s="903"/>
      <c r="B33" s="904"/>
      <c r="C33" s="904"/>
      <c r="D33" s="904"/>
      <c r="E33" s="904"/>
      <c r="F33" s="905"/>
      <c r="G33" s="903"/>
      <c r="H33" s="599"/>
      <c r="I33" s="599"/>
      <c r="J33" s="600"/>
      <c r="K33" s="601"/>
      <c r="L33" s="601"/>
      <c r="M33" s="388"/>
    </row>
    <row r="34" spans="1:13">
      <c r="A34" s="464" t="s">
        <v>586</v>
      </c>
      <c r="B34" s="465"/>
      <c r="C34" s="465"/>
      <c r="D34" s="465"/>
      <c r="E34" s="465"/>
      <c r="F34" s="465"/>
      <c r="G34" s="463"/>
      <c r="H34" s="602"/>
      <c r="I34" s="602"/>
      <c r="J34" s="602"/>
      <c r="K34" s="602"/>
      <c r="L34" s="603"/>
      <c r="M34" s="388"/>
    </row>
    <row r="35" spans="1:13">
      <c r="A35" s="898" t="s">
        <v>228</v>
      </c>
      <c r="B35" s="898"/>
      <c r="C35" s="898"/>
      <c r="D35" s="898"/>
      <c r="E35" s="898"/>
      <c r="F35" s="898"/>
      <c r="G35" s="396">
        <v>1</v>
      </c>
      <c r="H35" s="604">
        <v>47.484276729559745</v>
      </c>
      <c r="I35" s="604">
        <v>48.115577889447238</v>
      </c>
      <c r="J35" s="604">
        <v>48.111455108359131</v>
      </c>
      <c r="K35" s="604">
        <v>46.875</v>
      </c>
      <c r="L35" s="604"/>
      <c r="M35" s="388"/>
    </row>
    <row r="36" spans="1:13">
      <c r="A36" s="898" t="s">
        <v>229</v>
      </c>
      <c r="B36" s="898"/>
      <c r="C36" s="898"/>
      <c r="D36" s="898"/>
      <c r="E36" s="898"/>
      <c r="F36" s="898"/>
      <c r="G36" s="396">
        <v>-1</v>
      </c>
      <c r="H36" s="604">
        <v>52.515723270440255</v>
      </c>
      <c r="I36" s="604">
        <v>51.884422110552762</v>
      </c>
      <c r="J36" s="604">
        <v>51.888544891640869</v>
      </c>
      <c r="K36" s="604">
        <v>53.125</v>
      </c>
      <c r="L36" s="604"/>
      <c r="M36" s="388"/>
    </row>
    <row r="37" spans="1:13">
      <c r="A37" s="464" t="s">
        <v>540</v>
      </c>
      <c r="B37" s="465"/>
      <c r="C37" s="465"/>
      <c r="D37" s="465"/>
      <c r="E37" s="465"/>
      <c r="F37" s="465"/>
      <c r="G37" s="463"/>
      <c r="H37" s="602"/>
      <c r="I37" s="602"/>
      <c r="J37" s="602"/>
      <c r="K37" s="602"/>
      <c r="L37" s="603"/>
      <c r="M37" s="388"/>
    </row>
    <row r="38" spans="1:13">
      <c r="A38" s="898" t="s">
        <v>228</v>
      </c>
      <c r="B38" s="898"/>
      <c r="C38" s="898"/>
      <c r="D38" s="898"/>
      <c r="E38" s="898"/>
      <c r="F38" s="898"/>
      <c r="G38" s="396">
        <v>1</v>
      </c>
      <c r="H38" s="604">
        <v>3.2704402515723272</v>
      </c>
      <c r="I38" s="604">
        <v>3.0778894472361809</v>
      </c>
      <c r="J38" s="604">
        <v>2.6625386996904026</v>
      </c>
      <c r="K38" s="604">
        <v>2.8245192307692308</v>
      </c>
      <c r="L38" s="604"/>
      <c r="M38" s="388"/>
    </row>
    <row r="39" spans="1:13">
      <c r="A39" s="898" t="s">
        <v>229</v>
      </c>
      <c r="B39" s="898"/>
      <c r="C39" s="898"/>
      <c r="D39" s="898"/>
      <c r="E39" s="898"/>
      <c r="F39" s="898"/>
      <c r="G39" s="396">
        <v>-1</v>
      </c>
      <c r="H39" s="604">
        <v>4.0251572327044025</v>
      </c>
      <c r="I39" s="604">
        <v>3.9572864321608039</v>
      </c>
      <c r="J39" s="604">
        <v>4.0247678018575854</v>
      </c>
      <c r="K39" s="604">
        <v>3.8461538461538463</v>
      </c>
      <c r="L39" s="604"/>
      <c r="M39" s="388"/>
    </row>
    <row r="40" spans="1:13">
      <c r="A40" s="464" t="s">
        <v>539</v>
      </c>
      <c r="B40" s="465"/>
      <c r="C40" s="465"/>
      <c r="D40" s="465"/>
      <c r="E40" s="465"/>
      <c r="F40" s="465"/>
      <c r="G40" s="463"/>
      <c r="H40" s="602"/>
      <c r="I40" s="602"/>
      <c r="J40" s="602"/>
      <c r="K40" s="602"/>
      <c r="L40" s="603"/>
      <c r="M40" s="388"/>
    </row>
    <row r="41" spans="1:13">
      <c r="A41" s="898" t="s">
        <v>228</v>
      </c>
      <c r="B41" s="898"/>
      <c r="C41" s="898"/>
      <c r="D41" s="898"/>
      <c r="E41" s="898"/>
      <c r="F41" s="898"/>
      <c r="G41" s="396">
        <v>1</v>
      </c>
      <c r="H41" s="604">
        <v>2.5786163522012577</v>
      </c>
      <c r="I41" s="604">
        <v>2.6381909547738696</v>
      </c>
      <c r="J41" s="604">
        <v>2.6006191950464395</v>
      </c>
      <c r="K41" s="604">
        <v>2.6442307692307692</v>
      </c>
      <c r="L41" s="604"/>
      <c r="M41" s="388"/>
    </row>
    <row r="42" spans="1:13">
      <c r="A42" s="898" t="s">
        <v>229</v>
      </c>
      <c r="B42" s="898"/>
      <c r="C42" s="898"/>
      <c r="D42" s="898"/>
      <c r="E42" s="898"/>
      <c r="F42" s="898"/>
      <c r="G42" s="396">
        <v>-1</v>
      </c>
      <c r="H42" s="604">
        <v>3.7735849056603774</v>
      </c>
      <c r="I42" s="604">
        <v>2.9522613065326633</v>
      </c>
      <c r="J42" s="604">
        <v>3.2817337461300311</v>
      </c>
      <c r="K42" s="604">
        <v>3.1850961538461537</v>
      </c>
      <c r="L42" s="604"/>
      <c r="M42" s="388"/>
    </row>
    <row r="43" spans="1:13">
      <c r="A43" s="464" t="s">
        <v>529</v>
      </c>
      <c r="B43" s="465"/>
      <c r="C43" s="465"/>
      <c r="D43" s="465"/>
      <c r="E43" s="465"/>
      <c r="F43" s="465"/>
      <c r="G43" s="463"/>
      <c r="H43" s="602"/>
      <c r="I43" s="602"/>
      <c r="J43" s="602"/>
      <c r="K43" s="602"/>
      <c r="L43" s="603"/>
      <c r="M43" s="388"/>
    </row>
    <row r="44" spans="1:13">
      <c r="A44" s="898" t="s">
        <v>228</v>
      </c>
      <c r="B44" s="898"/>
      <c r="C44" s="898"/>
      <c r="D44" s="898"/>
      <c r="E44" s="898"/>
      <c r="F44" s="898"/>
      <c r="G44" s="396">
        <v>1</v>
      </c>
      <c r="H44" s="604">
        <v>15.849056603773585</v>
      </c>
      <c r="I44" s="604">
        <v>15.891959798994975</v>
      </c>
      <c r="J44" s="604">
        <v>15.479876160990711</v>
      </c>
      <c r="K44" s="604">
        <v>15.504807692307692</v>
      </c>
      <c r="L44" s="604"/>
      <c r="M44" s="388"/>
    </row>
    <row r="45" spans="1:13">
      <c r="A45" s="898" t="s">
        <v>229</v>
      </c>
      <c r="B45" s="898"/>
      <c r="C45" s="898"/>
      <c r="D45" s="898"/>
      <c r="E45" s="898"/>
      <c r="F45" s="898"/>
      <c r="G45" s="396">
        <v>-1</v>
      </c>
      <c r="H45" s="604">
        <v>13.20754716981132</v>
      </c>
      <c r="I45" s="604">
        <v>13.316582914572864</v>
      </c>
      <c r="J45" s="604">
        <v>12.941176470588236</v>
      </c>
      <c r="K45" s="604">
        <v>13.040865384615385</v>
      </c>
      <c r="L45" s="604"/>
      <c r="M45" s="388"/>
    </row>
    <row r="46" spans="1:13">
      <c r="A46" s="464" t="s">
        <v>583</v>
      </c>
      <c r="B46" s="465"/>
      <c r="C46" s="465"/>
      <c r="D46" s="465"/>
      <c r="E46" s="465"/>
      <c r="F46" s="465"/>
      <c r="G46" s="463"/>
      <c r="H46" s="602"/>
      <c r="I46" s="602"/>
      <c r="J46" s="602"/>
      <c r="K46" s="602"/>
      <c r="L46" s="603"/>
      <c r="M46" s="388"/>
    </row>
    <row r="47" spans="1:13">
      <c r="A47" s="898" t="s">
        <v>228</v>
      </c>
      <c r="B47" s="898"/>
      <c r="C47" s="898"/>
      <c r="D47" s="898"/>
      <c r="E47" s="898"/>
      <c r="F47" s="898"/>
      <c r="G47" s="396">
        <v>1</v>
      </c>
      <c r="H47" s="604">
        <v>2.0125786163522013</v>
      </c>
      <c r="I47" s="604">
        <v>2.0100502512562812</v>
      </c>
      <c r="J47" s="604">
        <v>2.2291021671826625</v>
      </c>
      <c r="K47" s="604">
        <v>1.8629807692307692</v>
      </c>
      <c r="L47" s="604"/>
      <c r="M47" s="388"/>
    </row>
    <row r="48" spans="1:13">
      <c r="A48" s="898" t="s">
        <v>229</v>
      </c>
      <c r="B48" s="898"/>
      <c r="C48" s="898"/>
      <c r="D48" s="898"/>
      <c r="E48" s="898"/>
      <c r="F48" s="898"/>
      <c r="G48" s="396">
        <v>-1</v>
      </c>
      <c r="H48" s="604">
        <v>2.9559748427672954</v>
      </c>
      <c r="I48" s="604">
        <v>2.6381909547738696</v>
      </c>
      <c r="J48" s="604">
        <v>2.6006191950464395</v>
      </c>
      <c r="K48" s="604">
        <v>2.8846153846153846</v>
      </c>
      <c r="L48" s="604"/>
      <c r="M48" s="388"/>
    </row>
    <row r="49" spans="1:13">
      <c r="A49" s="464" t="s">
        <v>541</v>
      </c>
      <c r="B49" s="465"/>
      <c r="C49" s="465"/>
      <c r="D49" s="465"/>
      <c r="E49" s="465"/>
      <c r="F49" s="465"/>
      <c r="G49" s="463"/>
      <c r="H49" s="602"/>
      <c r="I49" s="602"/>
      <c r="J49" s="602"/>
      <c r="K49" s="602"/>
      <c r="L49" s="603"/>
      <c r="M49" s="388"/>
    </row>
    <row r="50" spans="1:13">
      <c r="A50" s="898" t="s">
        <v>228</v>
      </c>
      <c r="B50" s="898"/>
      <c r="C50" s="898"/>
      <c r="D50" s="898"/>
      <c r="E50" s="898"/>
      <c r="F50" s="898"/>
      <c r="G50" s="396">
        <v>1</v>
      </c>
      <c r="H50" s="604">
        <v>7.9874213836477983</v>
      </c>
      <c r="I50" s="604">
        <v>8.291457286432161</v>
      </c>
      <c r="J50" s="604">
        <v>8.6068111455108358</v>
      </c>
      <c r="K50" s="604">
        <v>8.2331730769230766</v>
      </c>
      <c r="L50" s="604"/>
      <c r="M50" s="388"/>
    </row>
    <row r="51" spans="1:13">
      <c r="A51" s="898" t="s">
        <v>229</v>
      </c>
      <c r="B51" s="898"/>
      <c r="C51" s="898"/>
      <c r="D51" s="898"/>
      <c r="E51" s="898"/>
      <c r="F51" s="898"/>
      <c r="G51" s="396">
        <v>-1</v>
      </c>
      <c r="H51" s="604">
        <v>6.9811320754716979</v>
      </c>
      <c r="I51" s="604">
        <v>6.3442211055276383</v>
      </c>
      <c r="J51" s="604">
        <v>6.3777089783281733</v>
      </c>
      <c r="K51" s="604">
        <v>6.1899038461538458</v>
      </c>
      <c r="L51" s="604"/>
      <c r="M51" s="388"/>
    </row>
    <row r="52" spans="1:13">
      <c r="A52" s="464" t="s">
        <v>95</v>
      </c>
      <c r="B52" s="465"/>
      <c r="C52" s="465"/>
      <c r="D52" s="465"/>
      <c r="E52" s="465"/>
      <c r="F52" s="465"/>
      <c r="G52" s="463"/>
      <c r="H52" s="602"/>
      <c r="I52" s="602"/>
      <c r="J52" s="602"/>
      <c r="K52" s="602"/>
      <c r="L52" s="603"/>
      <c r="M52" s="388"/>
    </row>
    <row r="53" spans="1:13">
      <c r="A53" s="898" t="s">
        <v>228</v>
      </c>
      <c r="B53" s="898"/>
      <c r="C53" s="898"/>
      <c r="D53" s="898"/>
      <c r="E53" s="898"/>
      <c r="F53" s="898"/>
      <c r="G53" s="396">
        <v>1</v>
      </c>
      <c r="H53" s="604">
        <v>8.4905660377358494</v>
      </c>
      <c r="I53" s="604">
        <v>8.9195979899497484</v>
      </c>
      <c r="J53" s="604">
        <v>8.9783281733746136</v>
      </c>
      <c r="K53" s="604">
        <v>8.6538461538461533</v>
      </c>
      <c r="L53" s="604"/>
      <c r="M53" s="388"/>
    </row>
    <row r="54" spans="1:13">
      <c r="A54" s="898" t="s">
        <v>229</v>
      </c>
      <c r="B54" s="898"/>
      <c r="C54" s="898"/>
      <c r="D54" s="898"/>
      <c r="E54" s="898"/>
      <c r="F54" s="898"/>
      <c r="G54" s="396">
        <v>-1</v>
      </c>
      <c r="H54" s="604">
        <v>8.6163522012578611</v>
      </c>
      <c r="I54" s="604">
        <v>9.1708542713567844</v>
      </c>
      <c r="J54" s="604">
        <v>9.3498452012383897</v>
      </c>
      <c r="K54" s="604">
        <v>9.8557692307692299</v>
      </c>
      <c r="L54" s="604"/>
      <c r="M54" s="388"/>
    </row>
    <row r="55" spans="1:13">
      <c r="A55" s="464" t="s">
        <v>543</v>
      </c>
      <c r="B55" s="465"/>
      <c r="C55" s="465"/>
      <c r="D55" s="465"/>
      <c r="E55" s="465"/>
      <c r="F55" s="465"/>
      <c r="G55" s="463"/>
      <c r="H55" s="602"/>
      <c r="I55" s="602"/>
      <c r="J55" s="602"/>
      <c r="K55" s="602"/>
      <c r="L55" s="603"/>
      <c r="M55" s="388"/>
    </row>
    <row r="56" spans="1:13">
      <c r="A56" s="898" t="s">
        <v>228</v>
      </c>
      <c r="B56" s="898"/>
      <c r="C56" s="898"/>
      <c r="D56" s="898"/>
      <c r="E56" s="898"/>
      <c r="F56" s="898"/>
      <c r="G56" s="396">
        <v>1</v>
      </c>
      <c r="H56" s="604">
        <v>0.69182389937106914</v>
      </c>
      <c r="I56" s="604">
        <v>0.75376884422110557</v>
      </c>
      <c r="J56" s="604">
        <v>0.61919504643962853</v>
      </c>
      <c r="K56" s="604">
        <v>0.72115384615384615</v>
      </c>
      <c r="L56" s="604"/>
      <c r="M56" s="388"/>
    </row>
    <row r="57" spans="1:13">
      <c r="A57" s="898" t="s">
        <v>229</v>
      </c>
      <c r="B57" s="898"/>
      <c r="C57" s="898"/>
      <c r="D57" s="898"/>
      <c r="E57" s="898"/>
      <c r="F57" s="898"/>
      <c r="G57" s="396">
        <v>-1</v>
      </c>
      <c r="H57" s="604">
        <v>1.5723270440251573</v>
      </c>
      <c r="I57" s="604">
        <v>1.5075376884422111</v>
      </c>
      <c r="J57" s="604">
        <v>1.609907120743034</v>
      </c>
      <c r="K57" s="604">
        <v>1.5625</v>
      </c>
      <c r="L57" s="604"/>
      <c r="M57" s="388"/>
    </row>
    <row r="58" spans="1:13">
      <c r="A58" s="464" t="s">
        <v>544</v>
      </c>
      <c r="B58" s="465"/>
      <c r="C58" s="465"/>
      <c r="D58" s="465"/>
      <c r="E58" s="465"/>
      <c r="F58" s="465"/>
      <c r="G58" s="463"/>
      <c r="H58" s="602"/>
      <c r="I58" s="602"/>
      <c r="J58" s="602"/>
      <c r="K58" s="602"/>
      <c r="L58" s="603"/>
      <c r="M58" s="388"/>
    </row>
    <row r="59" spans="1:13">
      <c r="A59" s="898" t="s">
        <v>228</v>
      </c>
      <c r="B59" s="898"/>
      <c r="C59" s="898"/>
      <c r="D59" s="898"/>
      <c r="E59" s="898"/>
      <c r="F59" s="898"/>
      <c r="G59" s="396">
        <v>1</v>
      </c>
      <c r="H59" s="604">
        <v>4.0251572327044025</v>
      </c>
      <c r="I59" s="604">
        <v>3.8944723618090453</v>
      </c>
      <c r="J59" s="604">
        <v>4.0247678018575854</v>
      </c>
      <c r="K59" s="604">
        <v>3.90625</v>
      </c>
      <c r="L59" s="604"/>
      <c r="M59" s="388"/>
    </row>
    <row r="60" spans="1:13">
      <c r="A60" s="898" t="s">
        <v>229</v>
      </c>
      <c r="B60" s="898"/>
      <c r="C60" s="898"/>
      <c r="D60" s="898"/>
      <c r="E60" s="898"/>
      <c r="F60" s="898"/>
      <c r="G60" s="396">
        <v>-1</v>
      </c>
      <c r="H60" s="604">
        <v>5.0314465408805029</v>
      </c>
      <c r="I60" s="604">
        <v>5.0251256281407031</v>
      </c>
      <c r="J60" s="604">
        <v>4.7058823529411766</v>
      </c>
      <c r="K60" s="604">
        <v>4.8677884615384617</v>
      </c>
      <c r="L60" s="604"/>
      <c r="M60" s="388"/>
    </row>
    <row r="61" spans="1:13">
      <c r="A61" s="464" t="s">
        <v>545</v>
      </c>
      <c r="B61" s="465"/>
      <c r="C61" s="465"/>
      <c r="D61" s="465"/>
      <c r="E61" s="465"/>
      <c r="F61" s="465"/>
      <c r="G61" s="463"/>
      <c r="H61" s="602"/>
      <c r="I61" s="602"/>
      <c r="J61" s="602"/>
      <c r="K61" s="602"/>
      <c r="L61" s="603"/>
      <c r="M61" s="388"/>
    </row>
    <row r="62" spans="1:13">
      <c r="A62" s="898" t="s">
        <v>228</v>
      </c>
      <c r="B62" s="898"/>
      <c r="C62" s="898"/>
      <c r="D62" s="898"/>
      <c r="E62" s="898"/>
      <c r="F62" s="898"/>
      <c r="G62" s="396">
        <v>1</v>
      </c>
      <c r="H62" s="604">
        <v>2.5786163522012577</v>
      </c>
      <c r="I62" s="604">
        <v>2.5753768844221105</v>
      </c>
      <c r="J62" s="604">
        <v>2.7244582043343653</v>
      </c>
      <c r="K62" s="604">
        <v>2.34375</v>
      </c>
      <c r="L62" s="604"/>
      <c r="M62" s="388"/>
    </row>
    <row r="63" spans="1:13">
      <c r="A63" s="898" t="s">
        <v>229</v>
      </c>
      <c r="B63" s="898"/>
      <c r="C63" s="898"/>
      <c r="D63" s="898"/>
      <c r="E63" s="898"/>
      <c r="F63" s="898"/>
      <c r="G63" s="396">
        <v>-1</v>
      </c>
      <c r="H63" s="604">
        <v>5.9119496855345908</v>
      </c>
      <c r="I63" s="604">
        <v>6.4698492462311554</v>
      </c>
      <c r="J63" s="604">
        <v>6.1300309597523217</v>
      </c>
      <c r="K63" s="604">
        <v>6.790865384615385</v>
      </c>
      <c r="L63" s="604"/>
      <c r="M63" s="388"/>
    </row>
    <row r="64" spans="1:13">
      <c r="A64" s="464" t="s">
        <v>582</v>
      </c>
      <c r="B64" s="465"/>
      <c r="C64" s="465"/>
      <c r="D64" s="465"/>
      <c r="E64" s="465"/>
      <c r="F64" s="465"/>
      <c r="G64" s="463"/>
      <c r="H64" s="602"/>
      <c r="I64" s="602"/>
      <c r="J64" s="602"/>
      <c r="K64" s="602"/>
      <c r="L64" s="603"/>
      <c r="M64" s="388"/>
    </row>
    <row r="65" spans="1:13">
      <c r="A65" s="898" t="s">
        <v>228</v>
      </c>
      <c r="B65" s="898"/>
      <c r="C65" s="898"/>
      <c r="D65" s="898"/>
      <c r="E65" s="898"/>
      <c r="F65" s="898"/>
      <c r="G65" s="396">
        <v>1</v>
      </c>
      <c r="H65" s="604">
        <v>0</v>
      </c>
      <c r="I65" s="604">
        <v>0</v>
      </c>
      <c r="J65" s="604">
        <v>0</v>
      </c>
      <c r="K65" s="604">
        <v>0</v>
      </c>
      <c r="L65" s="604"/>
      <c r="M65" s="388"/>
    </row>
    <row r="66" spans="1:13">
      <c r="A66" s="898" t="s">
        <v>229</v>
      </c>
      <c r="B66" s="898"/>
      <c r="C66" s="898"/>
      <c r="D66" s="898"/>
      <c r="E66" s="898"/>
      <c r="F66" s="898"/>
      <c r="G66" s="396">
        <v>-1</v>
      </c>
      <c r="H66" s="604">
        <v>0.18867924528301885</v>
      </c>
      <c r="I66" s="604">
        <v>0.12562814070351758</v>
      </c>
      <c r="J66" s="604">
        <v>0.24767801857585139</v>
      </c>
      <c r="K66" s="604">
        <v>0.24038461538461539</v>
      </c>
      <c r="L66" s="604"/>
      <c r="M66" s="388"/>
    </row>
    <row r="67" spans="1:13">
      <c r="A67" s="464" t="s">
        <v>232</v>
      </c>
      <c r="B67" s="465"/>
      <c r="C67" s="465"/>
      <c r="D67" s="465"/>
      <c r="E67" s="465"/>
      <c r="F67" s="465"/>
      <c r="G67" s="463"/>
      <c r="H67" s="602"/>
      <c r="I67" s="602"/>
      <c r="J67" s="602"/>
      <c r="K67" s="602"/>
      <c r="L67" s="603"/>
      <c r="M67" s="388"/>
    </row>
    <row r="68" spans="1:13">
      <c r="A68" s="898" t="s">
        <v>228</v>
      </c>
      <c r="B68" s="898"/>
      <c r="C68" s="898"/>
      <c r="D68" s="898"/>
      <c r="E68" s="898"/>
      <c r="F68" s="898"/>
      <c r="G68" s="396">
        <v>1</v>
      </c>
      <c r="H68" s="604">
        <v>0</v>
      </c>
      <c r="I68" s="604">
        <v>6.2814070351758788E-2</v>
      </c>
      <c r="J68" s="604">
        <v>0.18575851393188855</v>
      </c>
      <c r="K68" s="604">
        <v>0.18028846153846154</v>
      </c>
      <c r="L68" s="604"/>
      <c r="M68" s="388"/>
    </row>
    <row r="69" spans="1:13">
      <c r="A69" s="898" t="s">
        <v>229</v>
      </c>
      <c r="B69" s="898"/>
      <c r="C69" s="898"/>
      <c r="D69" s="898"/>
      <c r="E69" s="898"/>
      <c r="F69" s="898"/>
      <c r="G69" s="396">
        <v>-1</v>
      </c>
      <c r="H69" s="604">
        <v>0.25157232704402516</v>
      </c>
      <c r="I69" s="604">
        <v>0.37688442211055279</v>
      </c>
      <c r="J69" s="604">
        <v>0.61919504643962853</v>
      </c>
      <c r="K69" s="604">
        <v>0.66105769230769229</v>
      </c>
      <c r="L69" s="604"/>
      <c r="M69" s="388"/>
    </row>
    <row r="70" spans="1:13">
      <c r="A70" s="466"/>
      <c r="B70" s="467"/>
      <c r="C70" s="467"/>
      <c r="D70" s="467"/>
      <c r="E70" s="467"/>
      <c r="F70" s="468"/>
      <c r="G70" s="605"/>
      <c r="H70" s="606"/>
      <c r="I70" s="606"/>
      <c r="J70" s="606"/>
      <c r="K70" s="606"/>
      <c r="L70" s="606"/>
      <c r="M70" s="388"/>
    </row>
    <row r="71" spans="1:13">
      <c r="A71" s="908" t="s">
        <v>86</v>
      </c>
      <c r="B71" s="909"/>
      <c r="C71" s="909"/>
      <c r="D71" s="909"/>
      <c r="E71" s="909"/>
      <c r="F71" s="910"/>
      <c r="G71" s="397"/>
      <c r="H71" s="607"/>
      <c r="I71" s="607"/>
      <c r="J71" s="607"/>
      <c r="K71" s="607"/>
      <c r="L71" s="607"/>
      <c r="M71" s="388"/>
    </row>
    <row r="72" spans="1:13">
      <c r="A72" s="907" t="s">
        <v>228</v>
      </c>
      <c r="B72" s="907"/>
      <c r="C72" s="907"/>
      <c r="D72" s="907"/>
      <c r="E72" s="907"/>
      <c r="F72" s="907"/>
      <c r="G72" s="398">
        <v>1</v>
      </c>
      <c r="H72" s="608">
        <v>47.484276729559745</v>
      </c>
      <c r="I72" s="608">
        <v>48.115577889447238</v>
      </c>
      <c r="J72" s="608">
        <v>48.111455108359131</v>
      </c>
      <c r="K72" s="608">
        <v>46.875</v>
      </c>
      <c r="L72" s="608"/>
      <c r="M72" s="388"/>
    </row>
    <row r="73" spans="1:13">
      <c r="A73" s="907" t="s">
        <v>229</v>
      </c>
      <c r="B73" s="907"/>
      <c r="C73" s="907"/>
      <c r="D73" s="907"/>
      <c r="E73" s="907"/>
      <c r="F73" s="907"/>
      <c r="G73" s="398">
        <v>-1</v>
      </c>
      <c r="H73" s="608">
        <v>52.515723270440255</v>
      </c>
      <c r="I73" s="608">
        <v>51.884422110552762</v>
      </c>
      <c r="J73" s="608">
        <v>51.888544891640869</v>
      </c>
      <c r="K73" s="608">
        <v>53.125</v>
      </c>
      <c r="L73" s="608"/>
      <c r="M73" s="388"/>
    </row>
    <row r="74" spans="1:13">
      <c r="A74" s="906" t="s">
        <v>87</v>
      </c>
      <c r="B74" s="906"/>
      <c r="C74" s="906"/>
      <c r="D74" s="906"/>
      <c r="E74" s="906"/>
      <c r="F74" s="906"/>
      <c r="G74" s="399"/>
      <c r="H74" s="609"/>
      <c r="I74" s="609"/>
      <c r="J74" s="609"/>
      <c r="K74" s="609"/>
      <c r="L74" s="609"/>
      <c r="M74" s="388"/>
    </row>
    <row r="75" spans="1:13">
      <c r="A75" s="906"/>
      <c r="B75" s="906"/>
      <c r="C75" s="906"/>
      <c r="D75" s="906"/>
      <c r="E75" s="906"/>
      <c r="F75" s="906"/>
      <c r="G75" s="398"/>
      <c r="H75" s="609">
        <v>100</v>
      </c>
      <c r="I75" s="609">
        <v>100</v>
      </c>
      <c r="J75" s="609">
        <v>100</v>
      </c>
      <c r="K75" s="609">
        <v>100</v>
      </c>
      <c r="L75" s="609"/>
      <c r="M75" s="388"/>
    </row>
    <row r="76" spans="1:13">
      <c r="A76" s="906"/>
      <c r="B76" s="906"/>
      <c r="C76" s="906"/>
      <c r="D76" s="906"/>
      <c r="E76" s="906"/>
      <c r="F76" s="906"/>
      <c r="G76" s="398"/>
      <c r="H76" s="609">
        <v>100</v>
      </c>
      <c r="I76" s="609">
        <v>100</v>
      </c>
      <c r="J76" s="609">
        <v>100</v>
      </c>
      <c r="K76" s="609">
        <v>100</v>
      </c>
      <c r="L76" s="609"/>
      <c r="M76" s="388"/>
    </row>
    <row r="77" spans="1:13">
      <c r="A77" s="906"/>
      <c r="B77" s="906"/>
      <c r="C77" s="906"/>
      <c r="D77" s="906"/>
      <c r="E77" s="906"/>
      <c r="F77" s="906"/>
      <c r="G77" s="398"/>
      <c r="H77" s="609">
        <v>100</v>
      </c>
      <c r="I77" s="609">
        <v>100</v>
      </c>
      <c r="J77" s="609">
        <v>100</v>
      </c>
      <c r="K77" s="609">
        <v>100</v>
      </c>
      <c r="L77" s="609"/>
      <c r="M77" s="388"/>
    </row>
  </sheetData>
  <mergeCells count="71">
    <mergeCell ref="A11:K11"/>
    <mergeCell ref="A12:K12"/>
    <mergeCell ref="A3:F3"/>
    <mergeCell ref="A8:K8"/>
    <mergeCell ref="G3:K3"/>
    <mergeCell ref="A4:F4"/>
    <mergeCell ref="G4:K4"/>
    <mergeCell ref="A20:K20"/>
    <mergeCell ref="A18:K18"/>
    <mergeCell ref="A19:K19"/>
    <mergeCell ref="A9:K9"/>
    <mergeCell ref="A10:K10"/>
    <mergeCell ref="A27:G27"/>
    <mergeCell ref="H27:K27"/>
    <mergeCell ref="A21:K21"/>
    <mergeCell ref="A22:K22"/>
    <mergeCell ref="K1:L1"/>
    <mergeCell ref="A6:F6"/>
    <mergeCell ref="G6:K6"/>
    <mergeCell ref="A7:K7"/>
    <mergeCell ref="A5:F5"/>
    <mergeCell ref="G5:K5"/>
    <mergeCell ref="A13:K13"/>
    <mergeCell ref="A14:K14"/>
    <mergeCell ref="A15:K15"/>
    <mergeCell ref="A16:K16"/>
    <mergeCell ref="A26:G26"/>
    <mergeCell ref="H26:K26"/>
    <mergeCell ref="A63:F63"/>
    <mergeCell ref="A54:F54"/>
    <mergeCell ref="A57:F57"/>
    <mergeCell ref="A47:F47"/>
    <mergeCell ref="A50:F50"/>
    <mergeCell ref="A48:F48"/>
    <mergeCell ref="A51:F51"/>
    <mergeCell ref="A45:F45"/>
    <mergeCell ref="A60:F60"/>
    <mergeCell ref="A44:F44"/>
    <mergeCell ref="A17:K17"/>
    <mergeCell ref="A23:G23"/>
    <mergeCell ref="H23:K23"/>
    <mergeCell ref="H24:K24"/>
    <mergeCell ref="H25:K25"/>
    <mergeCell ref="A25:G25"/>
    <mergeCell ref="A24:G24"/>
    <mergeCell ref="A42:F42"/>
    <mergeCell ref="A28:G28"/>
    <mergeCell ref="G32:G33"/>
    <mergeCell ref="A35:F35"/>
    <mergeCell ref="A36:F36"/>
    <mergeCell ref="A39:F39"/>
    <mergeCell ref="A77:F77"/>
    <mergeCell ref="A76:F76"/>
    <mergeCell ref="A66:F66"/>
    <mergeCell ref="A69:F69"/>
    <mergeCell ref="A72:F72"/>
    <mergeCell ref="A68:F68"/>
    <mergeCell ref="A74:F74"/>
    <mergeCell ref="A71:F71"/>
    <mergeCell ref="A75:F75"/>
    <mergeCell ref="A73:F73"/>
    <mergeCell ref="H28:K28"/>
    <mergeCell ref="A65:F65"/>
    <mergeCell ref="A59:F59"/>
    <mergeCell ref="A62:F62"/>
    <mergeCell ref="A53:F53"/>
    <mergeCell ref="A56:F56"/>
    <mergeCell ref="A38:F38"/>
    <mergeCell ref="A41:F41"/>
    <mergeCell ref="C30:K30"/>
    <mergeCell ref="A32:F33"/>
  </mergeCells>
  <phoneticPr fontId="46"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indexed="38"/>
  </sheetPr>
  <dimension ref="A1:M90"/>
  <sheetViews>
    <sheetView workbookViewId="0">
      <selection activeCell="F30" sqref="F30"/>
    </sheetView>
  </sheetViews>
  <sheetFormatPr defaultRowHeight="13.2"/>
  <cols>
    <col min="1" max="1" width="1.5546875" customWidth="1"/>
    <col min="7" max="7" width="10.109375" customWidth="1"/>
    <col min="8" max="12" width="11.6640625" customWidth="1"/>
  </cols>
  <sheetData>
    <row r="1" spans="1:13" ht="15.6">
      <c r="A1" s="564"/>
      <c r="B1" s="564"/>
      <c r="C1" s="564"/>
      <c r="D1" s="565"/>
      <c r="E1" s="564"/>
      <c r="F1" s="564"/>
      <c r="G1" s="564"/>
      <c r="H1" s="564"/>
      <c r="I1" s="564"/>
      <c r="J1" s="564"/>
      <c r="K1" s="958" t="s">
        <v>315</v>
      </c>
      <c r="L1" s="958"/>
      <c r="M1" s="567"/>
    </row>
    <row r="2" spans="1:13" ht="12.75" customHeight="1">
      <c r="A2" s="564"/>
      <c r="B2" s="564"/>
      <c r="C2" s="564"/>
      <c r="D2" s="565"/>
      <c r="E2" s="564"/>
      <c r="F2" s="564"/>
      <c r="G2" s="564"/>
      <c r="H2" s="564"/>
      <c r="I2" s="564"/>
      <c r="J2" s="564"/>
      <c r="K2" s="566"/>
      <c r="L2" s="566"/>
      <c r="M2" s="567"/>
    </row>
    <row r="3" spans="1:13">
      <c r="A3" s="959" t="s">
        <v>75</v>
      </c>
      <c r="B3" s="960"/>
      <c r="C3" s="960"/>
      <c r="D3" s="960"/>
      <c r="E3" s="960"/>
      <c r="F3" s="961"/>
      <c r="G3" s="962" t="s">
        <v>636</v>
      </c>
      <c r="H3" s="963"/>
      <c r="I3" s="963"/>
      <c r="J3" s="963"/>
      <c r="K3" s="964"/>
      <c r="L3" s="564"/>
      <c r="M3" s="564"/>
    </row>
    <row r="4" spans="1:13">
      <c r="A4" s="939" t="s">
        <v>76</v>
      </c>
      <c r="B4" s="940"/>
      <c r="C4" s="940"/>
      <c r="D4" s="940"/>
      <c r="E4" s="940"/>
      <c r="F4" s="941"/>
      <c r="G4" s="955">
        <v>2009</v>
      </c>
      <c r="H4" s="956"/>
      <c r="I4" s="956"/>
      <c r="J4" s="956"/>
      <c r="K4" s="957"/>
      <c r="L4" s="564"/>
      <c r="M4" s="564"/>
    </row>
    <row r="5" spans="1:13">
      <c r="A5" s="939" t="s">
        <v>77</v>
      </c>
      <c r="B5" s="940"/>
      <c r="C5" s="940"/>
      <c r="D5" s="940"/>
      <c r="E5" s="940"/>
      <c r="F5" s="941"/>
      <c r="G5" s="955">
        <v>1</v>
      </c>
      <c r="H5" s="956"/>
      <c r="I5" s="956"/>
      <c r="J5" s="956"/>
      <c r="K5" s="957"/>
      <c r="L5" s="564"/>
      <c r="M5" s="564"/>
    </row>
    <row r="6" spans="1:13">
      <c r="A6" s="939" t="s">
        <v>78</v>
      </c>
      <c r="B6" s="940"/>
      <c r="C6" s="940"/>
      <c r="D6" s="940"/>
      <c r="E6" s="940"/>
      <c r="F6" s="941"/>
      <c r="G6" s="955" t="s">
        <v>94</v>
      </c>
      <c r="H6" s="956"/>
      <c r="I6" s="956"/>
      <c r="J6" s="956"/>
      <c r="K6" s="957"/>
      <c r="L6" s="564"/>
      <c r="M6" s="564"/>
    </row>
    <row r="7" spans="1:13">
      <c r="A7" s="945" t="s">
        <v>587</v>
      </c>
      <c r="B7" s="946"/>
      <c r="C7" s="946"/>
      <c r="D7" s="946"/>
      <c r="E7" s="946"/>
      <c r="F7" s="946"/>
      <c r="G7" s="946"/>
      <c r="H7" s="946"/>
      <c r="I7" s="946"/>
      <c r="J7" s="946"/>
      <c r="K7" s="947"/>
      <c r="L7" s="565"/>
      <c r="M7" s="564"/>
    </row>
    <row r="8" spans="1:13">
      <c r="A8" s="939" t="s">
        <v>540</v>
      </c>
      <c r="B8" s="940"/>
      <c r="C8" s="940"/>
      <c r="D8" s="940"/>
      <c r="E8" s="940"/>
      <c r="F8" s="940"/>
      <c r="G8" s="940"/>
      <c r="H8" s="940"/>
      <c r="I8" s="940"/>
      <c r="J8" s="940"/>
      <c r="K8" s="941"/>
      <c r="L8" s="565"/>
      <c r="M8" s="564"/>
    </row>
    <row r="9" spans="1:13">
      <c r="A9" s="939" t="s">
        <v>539</v>
      </c>
      <c r="B9" s="940"/>
      <c r="C9" s="940"/>
      <c r="D9" s="940"/>
      <c r="E9" s="940"/>
      <c r="F9" s="940"/>
      <c r="G9" s="940"/>
      <c r="H9" s="940"/>
      <c r="I9" s="940"/>
      <c r="J9" s="940"/>
      <c r="K9" s="941"/>
      <c r="L9" s="565"/>
      <c r="M9" s="564"/>
    </row>
    <row r="10" spans="1:13">
      <c r="A10" s="939" t="s">
        <v>541</v>
      </c>
      <c r="B10" s="940"/>
      <c r="C10" s="940"/>
      <c r="D10" s="940"/>
      <c r="E10" s="940"/>
      <c r="F10" s="940"/>
      <c r="G10" s="940"/>
      <c r="H10" s="940"/>
      <c r="I10" s="940"/>
      <c r="J10" s="940"/>
      <c r="K10" s="941"/>
      <c r="L10" s="565"/>
      <c r="M10" s="564"/>
    </row>
    <row r="11" spans="1:13">
      <c r="A11" s="939" t="s">
        <v>543</v>
      </c>
      <c r="B11" s="940"/>
      <c r="C11" s="940"/>
      <c r="D11" s="940"/>
      <c r="E11" s="940"/>
      <c r="F11" s="940"/>
      <c r="G11" s="940"/>
      <c r="H11" s="940"/>
      <c r="I11" s="940"/>
      <c r="J11" s="940"/>
      <c r="K11" s="941"/>
      <c r="L11" s="565"/>
      <c r="M11" s="564"/>
    </row>
    <row r="12" spans="1:13">
      <c r="A12" s="939" t="s">
        <v>544</v>
      </c>
      <c r="B12" s="940"/>
      <c r="C12" s="940"/>
      <c r="D12" s="940"/>
      <c r="E12" s="940"/>
      <c r="F12" s="940"/>
      <c r="G12" s="940"/>
      <c r="H12" s="940"/>
      <c r="I12" s="940"/>
      <c r="J12" s="940"/>
      <c r="K12" s="941"/>
      <c r="L12" s="565"/>
      <c r="M12" s="564"/>
    </row>
    <row r="13" spans="1:13">
      <c r="A13" s="939" t="s">
        <v>545</v>
      </c>
      <c r="B13" s="940"/>
      <c r="C13" s="940"/>
      <c r="D13" s="940"/>
      <c r="E13" s="940"/>
      <c r="F13" s="940"/>
      <c r="G13" s="940"/>
      <c r="H13" s="940"/>
      <c r="I13" s="940"/>
      <c r="J13" s="940"/>
      <c r="K13" s="941"/>
      <c r="L13" s="565"/>
      <c r="M13" s="564"/>
    </row>
    <row r="14" spans="1:13">
      <c r="A14" s="939" t="s">
        <v>529</v>
      </c>
      <c r="B14" s="940"/>
      <c r="C14" s="940"/>
      <c r="D14" s="940"/>
      <c r="E14" s="940"/>
      <c r="F14" s="940"/>
      <c r="G14" s="940"/>
      <c r="H14" s="940"/>
      <c r="I14" s="940"/>
      <c r="J14" s="940"/>
      <c r="K14" s="941"/>
      <c r="L14" s="565"/>
      <c r="M14" s="564"/>
    </row>
    <row r="15" spans="1:13">
      <c r="A15" s="939" t="s">
        <v>95</v>
      </c>
      <c r="B15" s="940"/>
      <c r="C15" s="940"/>
      <c r="D15" s="940"/>
      <c r="E15" s="940"/>
      <c r="F15" s="940"/>
      <c r="G15" s="940"/>
      <c r="H15" s="940"/>
      <c r="I15" s="940"/>
      <c r="J15" s="940"/>
      <c r="K15" s="941"/>
      <c r="L15" s="565"/>
      <c r="M15" s="564"/>
    </row>
    <row r="16" spans="1:13">
      <c r="A16" s="939" t="s">
        <v>582</v>
      </c>
      <c r="B16" s="940"/>
      <c r="C16" s="940"/>
      <c r="D16" s="940"/>
      <c r="E16" s="940"/>
      <c r="F16" s="940"/>
      <c r="G16" s="940"/>
      <c r="H16" s="940"/>
      <c r="I16" s="940"/>
      <c r="J16" s="940"/>
      <c r="K16" s="941"/>
      <c r="L16" s="565"/>
      <c r="M16" s="564"/>
    </row>
    <row r="17" spans="1:13">
      <c r="A17" s="939" t="s">
        <v>583</v>
      </c>
      <c r="B17" s="940"/>
      <c r="C17" s="940"/>
      <c r="D17" s="940"/>
      <c r="E17" s="940"/>
      <c r="F17" s="940"/>
      <c r="G17" s="940"/>
      <c r="H17" s="940"/>
      <c r="I17" s="940"/>
      <c r="J17" s="940"/>
      <c r="K17" s="941"/>
      <c r="L17" s="565"/>
      <c r="M17" s="564"/>
    </row>
    <row r="18" spans="1:13">
      <c r="A18" s="939" t="s">
        <v>232</v>
      </c>
      <c r="B18" s="940"/>
      <c r="C18" s="940"/>
      <c r="D18" s="940"/>
      <c r="E18" s="940"/>
      <c r="F18" s="940"/>
      <c r="G18" s="940"/>
      <c r="H18" s="940"/>
      <c r="I18" s="940"/>
      <c r="J18" s="940"/>
      <c r="K18" s="941"/>
      <c r="L18" s="565"/>
      <c r="M18" s="564"/>
    </row>
    <row r="19" spans="1:13">
      <c r="A19" s="942" t="s">
        <v>79</v>
      </c>
      <c r="B19" s="943"/>
      <c r="C19" s="943"/>
      <c r="D19" s="943"/>
      <c r="E19" s="943"/>
      <c r="F19" s="943"/>
      <c r="G19" s="943"/>
      <c r="H19" s="943"/>
      <c r="I19" s="943"/>
      <c r="J19" s="943"/>
      <c r="K19" s="944"/>
      <c r="L19" s="565"/>
      <c r="M19" s="564"/>
    </row>
    <row r="20" spans="1:13">
      <c r="A20" s="942" t="s">
        <v>80</v>
      </c>
      <c r="B20" s="943"/>
      <c r="C20" s="943"/>
      <c r="D20" s="943"/>
      <c r="E20" s="943"/>
      <c r="F20" s="943"/>
      <c r="G20" s="943"/>
      <c r="H20" s="943"/>
      <c r="I20" s="943"/>
      <c r="J20" s="943"/>
      <c r="K20" s="944"/>
      <c r="L20" s="565"/>
      <c r="M20" s="564"/>
    </row>
    <row r="21" spans="1:13">
      <c r="A21" s="942" t="s">
        <v>81</v>
      </c>
      <c r="B21" s="943"/>
      <c r="C21" s="943"/>
      <c r="D21" s="943"/>
      <c r="E21" s="943"/>
      <c r="F21" s="943"/>
      <c r="G21" s="943"/>
      <c r="H21" s="943"/>
      <c r="I21" s="943"/>
      <c r="J21" s="943"/>
      <c r="K21" s="944"/>
      <c r="L21" s="565"/>
      <c r="M21" s="564"/>
    </row>
    <row r="22" spans="1:13">
      <c r="A22" s="945" t="s">
        <v>591</v>
      </c>
      <c r="B22" s="946"/>
      <c r="C22" s="946"/>
      <c r="D22" s="946"/>
      <c r="E22" s="946"/>
      <c r="F22" s="946"/>
      <c r="G22" s="946"/>
      <c r="H22" s="946"/>
      <c r="I22" s="946"/>
      <c r="J22" s="946"/>
      <c r="K22" s="947"/>
      <c r="L22" s="565"/>
      <c r="M22" s="564"/>
    </row>
    <row r="23" spans="1:13">
      <c r="A23" s="945" t="s">
        <v>82</v>
      </c>
      <c r="B23" s="946"/>
      <c r="C23" s="946"/>
      <c r="D23" s="946"/>
      <c r="E23" s="946"/>
      <c r="F23" s="946"/>
      <c r="G23" s="947"/>
      <c r="H23" s="965" t="s">
        <v>83</v>
      </c>
      <c r="I23" s="966"/>
      <c r="J23" s="966"/>
      <c r="K23" s="967"/>
      <c r="L23" s="564"/>
      <c r="M23" s="564"/>
    </row>
    <row r="24" spans="1:13">
      <c r="A24" s="939" t="s">
        <v>96</v>
      </c>
      <c r="B24" s="940"/>
      <c r="C24" s="940"/>
      <c r="D24" s="940"/>
      <c r="E24" s="940"/>
      <c r="F24" s="940"/>
      <c r="G24" s="941"/>
      <c r="H24" s="955">
        <v>1717</v>
      </c>
      <c r="I24" s="956"/>
      <c r="J24" s="956"/>
      <c r="K24" s="957"/>
      <c r="L24" s="564"/>
      <c r="M24" s="564"/>
    </row>
    <row r="25" spans="1:13">
      <c r="A25" s="939" t="s">
        <v>97</v>
      </c>
      <c r="B25" s="940"/>
      <c r="C25" s="940"/>
      <c r="D25" s="940"/>
      <c r="E25" s="940"/>
      <c r="F25" s="940"/>
      <c r="G25" s="941"/>
      <c r="H25" s="955">
        <v>727490</v>
      </c>
      <c r="I25" s="956"/>
      <c r="J25" s="956"/>
      <c r="K25" s="957"/>
      <c r="L25" s="564"/>
      <c r="M25" s="564"/>
    </row>
    <row r="26" spans="1:13">
      <c r="A26" s="939" t="s">
        <v>98</v>
      </c>
      <c r="B26" s="940"/>
      <c r="C26" s="940"/>
      <c r="D26" s="940"/>
      <c r="E26" s="940"/>
      <c r="F26" s="940"/>
      <c r="G26" s="941"/>
      <c r="H26" s="955">
        <v>1617754.14</v>
      </c>
      <c r="I26" s="956"/>
      <c r="J26" s="956"/>
      <c r="K26" s="957"/>
      <c r="L26" s="564"/>
      <c r="M26" s="564"/>
    </row>
    <row r="27" spans="1:13">
      <c r="A27" s="939" t="s">
        <v>316</v>
      </c>
      <c r="B27" s="940"/>
      <c r="C27" s="940"/>
      <c r="D27" s="940"/>
      <c r="E27" s="940"/>
      <c r="F27" s="940"/>
      <c r="G27" s="941"/>
      <c r="H27" s="968">
        <v>1716</v>
      </c>
      <c r="I27" s="968"/>
      <c r="J27" s="968"/>
      <c r="K27" s="968"/>
      <c r="L27" s="564"/>
      <c r="M27" s="564"/>
    </row>
    <row r="28" spans="1:13">
      <c r="A28" s="939"/>
      <c r="B28" s="940"/>
      <c r="C28" s="940"/>
      <c r="D28" s="940"/>
      <c r="E28" s="940"/>
      <c r="F28" s="940"/>
      <c r="G28" s="941"/>
      <c r="H28" s="968"/>
      <c r="I28" s="968"/>
      <c r="J28" s="968"/>
      <c r="K28" s="968"/>
      <c r="L28" s="564"/>
      <c r="M28" s="564"/>
    </row>
    <row r="29" spans="1:13">
      <c r="A29" s="574"/>
      <c r="B29" s="574"/>
      <c r="C29" s="574"/>
      <c r="D29" s="574"/>
      <c r="E29" s="574"/>
      <c r="F29" s="574"/>
      <c r="G29" s="574"/>
      <c r="H29" s="575"/>
      <c r="I29" s="575"/>
      <c r="J29" s="575"/>
      <c r="K29" s="575"/>
      <c r="L29" s="564"/>
      <c r="M29" s="564"/>
    </row>
    <row r="30" spans="1:13">
      <c r="A30" s="564"/>
      <c r="B30" s="564"/>
      <c r="C30" s="948" t="s">
        <v>84</v>
      </c>
      <c r="D30" s="948"/>
      <c r="E30" s="948"/>
      <c r="F30" s="948"/>
      <c r="G30" s="948"/>
      <c r="H30" s="948"/>
      <c r="I30" s="948"/>
      <c r="J30" s="948"/>
      <c r="K30" s="948"/>
      <c r="L30" s="576"/>
      <c r="M30" s="564"/>
    </row>
    <row r="31" spans="1:13">
      <c r="A31" s="564"/>
      <c r="B31" s="564"/>
      <c r="C31" s="564"/>
      <c r="D31" s="564"/>
      <c r="E31" s="564"/>
      <c r="F31" s="564"/>
      <c r="G31" s="564"/>
      <c r="H31" s="564"/>
      <c r="I31" s="564"/>
      <c r="J31" s="577"/>
      <c r="K31" s="577"/>
      <c r="L31" s="564"/>
      <c r="M31" s="564"/>
    </row>
    <row r="32" spans="1:13" ht="26.4">
      <c r="A32" s="949" t="s">
        <v>85</v>
      </c>
      <c r="B32" s="950"/>
      <c r="C32" s="950"/>
      <c r="D32" s="950"/>
      <c r="E32" s="950"/>
      <c r="F32" s="951"/>
      <c r="G32" s="949" t="s">
        <v>83</v>
      </c>
      <c r="H32" s="578" t="s">
        <v>693</v>
      </c>
      <c r="I32" s="578" t="s">
        <v>222</v>
      </c>
      <c r="J32" s="579" t="s">
        <v>411</v>
      </c>
      <c r="K32" s="580" t="s">
        <v>197</v>
      </c>
      <c r="L32" s="580" t="s">
        <v>484</v>
      </c>
      <c r="M32" s="564"/>
    </row>
    <row r="33" spans="1:13">
      <c r="A33" s="952"/>
      <c r="B33" s="953"/>
      <c r="C33" s="953"/>
      <c r="D33" s="953"/>
      <c r="E33" s="953"/>
      <c r="F33" s="954"/>
      <c r="G33" s="952"/>
      <c r="H33" s="581"/>
      <c r="I33" s="581"/>
      <c r="J33" s="582"/>
      <c r="K33" s="583"/>
      <c r="L33" s="583"/>
      <c r="M33" s="564"/>
    </row>
    <row r="34" spans="1:13">
      <c r="A34" s="571" t="s">
        <v>586</v>
      </c>
      <c r="B34" s="572"/>
      <c r="C34" s="572"/>
      <c r="D34" s="572"/>
      <c r="E34" s="572"/>
      <c r="F34" s="572"/>
      <c r="G34" s="573"/>
      <c r="H34" s="584"/>
      <c r="I34" s="584"/>
      <c r="J34" s="584"/>
      <c r="K34" s="584"/>
      <c r="L34" s="585"/>
      <c r="M34" s="564"/>
    </row>
    <row r="35" spans="1:13">
      <c r="A35" s="934" t="s">
        <v>673</v>
      </c>
      <c r="B35" s="934"/>
      <c r="C35" s="934"/>
      <c r="D35" s="934"/>
      <c r="E35" s="934"/>
      <c r="F35" s="934"/>
      <c r="G35" s="586">
        <v>1</v>
      </c>
      <c r="H35" s="587">
        <v>25.35736482287135</v>
      </c>
      <c r="I35" s="587">
        <v>26.477683956574186</v>
      </c>
      <c r="J35" s="587">
        <v>26.858513189448441</v>
      </c>
      <c r="K35" s="587">
        <v>20.745920745920746</v>
      </c>
      <c r="L35" s="587"/>
      <c r="M35" s="564"/>
    </row>
    <row r="36" spans="1:13">
      <c r="A36" s="934" t="s">
        <v>705</v>
      </c>
      <c r="B36" s="934"/>
      <c r="C36" s="934"/>
      <c r="D36" s="934"/>
      <c r="E36" s="934"/>
      <c r="F36" s="934"/>
      <c r="G36" s="586">
        <v>0</v>
      </c>
      <c r="H36" s="587">
        <v>6.7743940335612178</v>
      </c>
      <c r="I36" s="587">
        <v>5.0663449939686371</v>
      </c>
      <c r="J36" s="587">
        <v>5.3357314148681052</v>
      </c>
      <c r="K36" s="587">
        <v>7.8671328671328675</v>
      </c>
      <c r="L36" s="587"/>
      <c r="M36" s="564"/>
    </row>
    <row r="37" spans="1:13">
      <c r="A37" s="934" t="s">
        <v>706</v>
      </c>
      <c r="B37" s="934"/>
      <c r="C37" s="934"/>
      <c r="D37" s="934"/>
      <c r="E37" s="934"/>
      <c r="F37" s="934"/>
      <c r="G37" s="586">
        <v>-1</v>
      </c>
      <c r="H37" s="587">
        <v>67.868241143567431</v>
      </c>
      <c r="I37" s="587">
        <v>68.455971049457176</v>
      </c>
      <c r="J37" s="587">
        <v>67.805755395683448</v>
      </c>
      <c r="K37" s="587">
        <v>71.386946386946391</v>
      </c>
      <c r="L37" s="587"/>
      <c r="M37" s="564"/>
    </row>
    <row r="38" spans="1:13">
      <c r="A38" s="571" t="s">
        <v>540</v>
      </c>
      <c r="B38" s="572"/>
      <c r="C38" s="572"/>
      <c r="D38" s="572"/>
      <c r="E38" s="572"/>
      <c r="F38" s="572"/>
      <c r="G38" s="573"/>
      <c r="H38" s="584"/>
      <c r="I38" s="584"/>
      <c r="J38" s="584"/>
      <c r="K38" s="584"/>
      <c r="L38" s="585"/>
      <c r="M38" s="564"/>
    </row>
    <row r="39" spans="1:13">
      <c r="A39" s="934" t="s">
        <v>673</v>
      </c>
      <c r="B39" s="934"/>
      <c r="C39" s="934"/>
      <c r="D39" s="934"/>
      <c r="E39" s="934"/>
      <c r="F39" s="934"/>
      <c r="G39" s="586">
        <v>1</v>
      </c>
      <c r="H39" s="587">
        <v>1.4916096954630205</v>
      </c>
      <c r="I39" s="587">
        <v>1.3268998793727382</v>
      </c>
      <c r="J39" s="587">
        <v>1.4988009592326139</v>
      </c>
      <c r="K39" s="587">
        <v>1.1072261072261071</v>
      </c>
      <c r="L39" s="587"/>
      <c r="M39" s="564"/>
    </row>
    <row r="40" spans="1:13">
      <c r="A40" s="934" t="s">
        <v>705</v>
      </c>
      <c r="B40" s="934"/>
      <c r="C40" s="934"/>
      <c r="D40" s="934"/>
      <c r="E40" s="934"/>
      <c r="F40" s="934"/>
      <c r="G40" s="586">
        <v>0</v>
      </c>
      <c r="H40" s="587">
        <v>0.80795525170913607</v>
      </c>
      <c r="I40" s="587">
        <v>0.30156815440289503</v>
      </c>
      <c r="J40" s="587">
        <v>0.41966426858513189</v>
      </c>
      <c r="K40" s="587">
        <v>0.93240093240093236</v>
      </c>
      <c r="L40" s="587"/>
      <c r="M40" s="564"/>
    </row>
    <row r="41" spans="1:13">
      <c r="A41" s="934" t="s">
        <v>706</v>
      </c>
      <c r="B41" s="934"/>
      <c r="C41" s="934"/>
      <c r="D41" s="934"/>
      <c r="E41" s="934"/>
      <c r="F41" s="934"/>
      <c r="G41" s="586">
        <v>-1</v>
      </c>
      <c r="H41" s="587">
        <v>4.9720323182100685</v>
      </c>
      <c r="I41" s="587">
        <v>5.1266586248492159</v>
      </c>
      <c r="J41" s="587">
        <v>4.7362110311750598</v>
      </c>
      <c r="K41" s="587">
        <v>4.5454545454545459</v>
      </c>
      <c r="L41" s="587"/>
      <c r="M41" s="564"/>
    </row>
    <row r="42" spans="1:13">
      <c r="A42" s="571" t="s">
        <v>539</v>
      </c>
      <c r="B42" s="572"/>
      <c r="C42" s="572"/>
      <c r="D42" s="572"/>
      <c r="E42" s="572"/>
      <c r="F42" s="572"/>
      <c r="G42" s="573"/>
      <c r="H42" s="584"/>
      <c r="I42" s="584"/>
      <c r="J42" s="584"/>
      <c r="K42" s="584"/>
      <c r="L42" s="585"/>
      <c r="M42" s="564"/>
    </row>
    <row r="43" spans="1:13">
      <c r="A43" s="934" t="s">
        <v>673</v>
      </c>
      <c r="B43" s="934"/>
      <c r="C43" s="934"/>
      <c r="D43" s="934"/>
      <c r="E43" s="934"/>
      <c r="F43" s="934"/>
      <c r="G43" s="586">
        <v>1</v>
      </c>
      <c r="H43" s="587">
        <v>1.1808576755748912</v>
      </c>
      <c r="I43" s="587">
        <v>1.0856453558504222</v>
      </c>
      <c r="J43" s="587">
        <v>1.3189448441247003</v>
      </c>
      <c r="K43" s="587">
        <v>0.75757575757575757</v>
      </c>
      <c r="L43" s="587"/>
      <c r="M43" s="564"/>
    </row>
    <row r="44" spans="1:13">
      <c r="A44" s="934" t="s">
        <v>705</v>
      </c>
      <c r="B44" s="934"/>
      <c r="C44" s="934"/>
      <c r="D44" s="934"/>
      <c r="E44" s="934"/>
      <c r="F44" s="934"/>
      <c r="G44" s="586">
        <v>0</v>
      </c>
      <c r="H44" s="587">
        <v>0.18645121193287756</v>
      </c>
      <c r="I44" s="587">
        <v>0.12062726176115803</v>
      </c>
      <c r="J44" s="587">
        <v>0.29976019184652281</v>
      </c>
      <c r="K44" s="587">
        <v>0.40792540792540793</v>
      </c>
      <c r="L44" s="587"/>
      <c r="M44" s="564"/>
    </row>
    <row r="45" spans="1:13">
      <c r="A45" s="934" t="s">
        <v>706</v>
      </c>
      <c r="B45" s="934"/>
      <c r="C45" s="934"/>
      <c r="D45" s="934"/>
      <c r="E45" s="934"/>
      <c r="F45" s="934"/>
      <c r="G45" s="586">
        <v>-1</v>
      </c>
      <c r="H45" s="587">
        <v>4.9098819142324421</v>
      </c>
      <c r="I45" s="587">
        <v>4.8250904704463204</v>
      </c>
      <c r="J45" s="587">
        <v>4.5563549160671464</v>
      </c>
      <c r="K45" s="587">
        <v>4.7785547785547786</v>
      </c>
      <c r="L45" s="587"/>
      <c r="M45" s="564"/>
    </row>
    <row r="46" spans="1:13">
      <c r="A46" s="571" t="s">
        <v>529</v>
      </c>
      <c r="B46" s="572"/>
      <c r="C46" s="572"/>
      <c r="D46" s="572"/>
      <c r="E46" s="572"/>
      <c r="F46" s="572"/>
      <c r="G46" s="573"/>
      <c r="H46" s="584"/>
      <c r="I46" s="584"/>
      <c r="J46" s="584"/>
      <c r="K46" s="584"/>
      <c r="L46" s="585"/>
      <c r="M46" s="564"/>
    </row>
    <row r="47" spans="1:13">
      <c r="A47" s="934" t="s">
        <v>673</v>
      </c>
      <c r="B47" s="934"/>
      <c r="C47" s="934"/>
      <c r="D47" s="934"/>
      <c r="E47" s="934"/>
      <c r="F47" s="934"/>
      <c r="G47" s="586">
        <v>1</v>
      </c>
      <c r="H47" s="587">
        <v>8.6389061528899944</v>
      </c>
      <c r="I47" s="587">
        <v>8.5645355850422202</v>
      </c>
      <c r="J47" s="587">
        <v>8.0935251798561154</v>
      </c>
      <c r="K47" s="587">
        <v>6.701631701631702</v>
      </c>
      <c r="L47" s="587"/>
      <c r="M47" s="564"/>
    </row>
    <row r="48" spans="1:13">
      <c r="A48" s="934" t="s">
        <v>705</v>
      </c>
      <c r="B48" s="934"/>
      <c r="C48" s="934"/>
      <c r="D48" s="934"/>
      <c r="E48" s="934"/>
      <c r="F48" s="934"/>
      <c r="G48" s="586">
        <v>0</v>
      </c>
      <c r="H48" s="587">
        <v>1.8645121193287757</v>
      </c>
      <c r="I48" s="587">
        <v>1.5681544028950543</v>
      </c>
      <c r="J48" s="587">
        <v>2.0383693045563551</v>
      </c>
      <c r="K48" s="587">
        <v>2.6223776223776225</v>
      </c>
      <c r="L48" s="587"/>
      <c r="M48" s="564"/>
    </row>
    <row r="49" spans="1:13">
      <c r="A49" s="934" t="s">
        <v>706</v>
      </c>
      <c r="B49" s="934"/>
      <c r="C49" s="934"/>
      <c r="D49" s="934"/>
      <c r="E49" s="934"/>
      <c r="F49" s="934"/>
      <c r="G49" s="586">
        <v>-1</v>
      </c>
      <c r="H49" s="587">
        <v>18.582970789310131</v>
      </c>
      <c r="I49" s="587">
        <v>18.697225572979495</v>
      </c>
      <c r="J49" s="587">
        <v>18.285371702637889</v>
      </c>
      <c r="K49" s="587">
        <v>19.114219114219114</v>
      </c>
      <c r="L49" s="587"/>
      <c r="M49" s="564"/>
    </row>
    <row r="50" spans="1:13">
      <c r="A50" s="571" t="s">
        <v>583</v>
      </c>
      <c r="B50" s="572"/>
      <c r="C50" s="572"/>
      <c r="D50" s="572"/>
      <c r="E50" s="572"/>
      <c r="F50" s="572"/>
      <c r="G50" s="573"/>
      <c r="H50" s="584"/>
      <c r="I50" s="584"/>
      <c r="J50" s="584"/>
      <c r="K50" s="584"/>
      <c r="L50" s="585"/>
      <c r="M50" s="564"/>
    </row>
    <row r="51" spans="1:13">
      <c r="A51" s="934" t="s">
        <v>673</v>
      </c>
      <c r="B51" s="934"/>
      <c r="C51" s="934"/>
      <c r="D51" s="934"/>
      <c r="E51" s="934"/>
      <c r="F51" s="934"/>
      <c r="G51" s="586">
        <v>1</v>
      </c>
      <c r="H51" s="587">
        <v>1.1808576755748912</v>
      </c>
      <c r="I51" s="587">
        <v>1.6887816646562124</v>
      </c>
      <c r="J51" s="587">
        <v>1.5587529976019185</v>
      </c>
      <c r="K51" s="587">
        <v>1.1072261072261071</v>
      </c>
      <c r="L51" s="587"/>
      <c r="M51" s="564"/>
    </row>
    <row r="52" spans="1:13">
      <c r="A52" s="934" t="s">
        <v>705</v>
      </c>
      <c r="B52" s="934"/>
      <c r="C52" s="934"/>
      <c r="D52" s="934"/>
      <c r="E52" s="934"/>
      <c r="F52" s="934"/>
      <c r="G52" s="586">
        <v>0</v>
      </c>
      <c r="H52" s="587">
        <v>0.62150403977625857</v>
      </c>
      <c r="I52" s="587">
        <v>0.42219541616405309</v>
      </c>
      <c r="J52" s="587">
        <v>0.17985611510791366</v>
      </c>
      <c r="K52" s="587">
        <v>5.8275058275058272E-2</v>
      </c>
      <c r="L52" s="587"/>
      <c r="M52" s="564"/>
    </row>
    <row r="53" spans="1:13">
      <c r="A53" s="934" t="s">
        <v>706</v>
      </c>
      <c r="B53" s="934"/>
      <c r="C53" s="934"/>
      <c r="D53" s="934"/>
      <c r="E53" s="934"/>
      <c r="F53" s="934"/>
      <c r="G53" s="586">
        <v>-1</v>
      </c>
      <c r="H53" s="587">
        <v>3.2318210068365443</v>
      </c>
      <c r="I53" s="587">
        <v>2.7744270205066344</v>
      </c>
      <c r="J53" s="587">
        <v>3.1175059952038371</v>
      </c>
      <c r="K53" s="587">
        <v>3.6130536130536131</v>
      </c>
      <c r="L53" s="587"/>
      <c r="M53" s="564"/>
    </row>
    <row r="54" spans="1:13">
      <c r="A54" s="571" t="s">
        <v>541</v>
      </c>
      <c r="B54" s="572"/>
      <c r="C54" s="572"/>
      <c r="D54" s="572"/>
      <c r="E54" s="572"/>
      <c r="F54" s="572"/>
      <c r="G54" s="573"/>
      <c r="H54" s="584"/>
      <c r="I54" s="584"/>
      <c r="J54" s="584"/>
      <c r="K54" s="584"/>
      <c r="L54" s="585"/>
      <c r="M54" s="564"/>
    </row>
    <row r="55" spans="1:13">
      <c r="A55" s="934" t="s">
        <v>673</v>
      </c>
      <c r="B55" s="934"/>
      <c r="C55" s="934"/>
      <c r="D55" s="934"/>
      <c r="E55" s="934"/>
      <c r="F55" s="934"/>
      <c r="G55" s="586">
        <v>1</v>
      </c>
      <c r="H55" s="587">
        <v>4.1019266625233062</v>
      </c>
      <c r="I55" s="587">
        <v>4.704463208685163</v>
      </c>
      <c r="J55" s="587">
        <v>4.7961630695443649</v>
      </c>
      <c r="K55" s="587">
        <v>3.8461538461538463</v>
      </c>
      <c r="L55" s="587"/>
      <c r="M55" s="564"/>
    </row>
    <row r="56" spans="1:13">
      <c r="A56" s="934" t="s">
        <v>705</v>
      </c>
      <c r="B56" s="934"/>
      <c r="C56" s="934"/>
      <c r="D56" s="934"/>
      <c r="E56" s="934"/>
      <c r="F56" s="934"/>
      <c r="G56" s="586">
        <v>0</v>
      </c>
      <c r="H56" s="587">
        <v>0.99440646364201368</v>
      </c>
      <c r="I56" s="587">
        <v>0.60313630880579006</v>
      </c>
      <c r="J56" s="587">
        <v>0.83932853717026379</v>
      </c>
      <c r="K56" s="587">
        <v>0.93240093240093236</v>
      </c>
      <c r="L56" s="587"/>
      <c r="M56" s="564"/>
    </row>
    <row r="57" spans="1:13">
      <c r="A57" s="934" t="s">
        <v>706</v>
      </c>
      <c r="B57" s="934"/>
      <c r="C57" s="934"/>
      <c r="D57" s="934"/>
      <c r="E57" s="934"/>
      <c r="F57" s="934"/>
      <c r="G57" s="586">
        <v>-1</v>
      </c>
      <c r="H57" s="587">
        <v>9.8197638284648843</v>
      </c>
      <c r="I57" s="587">
        <v>9.408926417370326</v>
      </c>
      <c r="J57" s="587">
        <v>9.1726618705035978</v>
      </c>
      <c r="K57" s="587">
        <v>9.4988344988344995</v>
      </c>
      <c r="L57" s="587"/>
      <c r="M57" s="564"/>
    </row>
    <row r="58" spans="1:13">
      <c r="A58" s="571" t="s">
        <v>95</v>
      </c>
      <c r="B58" s="572"/>
      <c r="C58" s="572"/>
      <c r="D58" s="572"/>
      <c r="E58" s="572"/>
      <c r="F58" s="572"/>
      <c r="G58" s="573"/>
      <c r="H58" s="584"/>
      <c r="I58" s="584"/>
      <c r="J58" s="584"/>
      <c r="K58" s="584"/>
      <c r="L58" s="585"/>
      <c r="M58" s="564"/>
    </row>
    <row r="59" spans="1:13">
      <c r="A59" s="934" t="s">
        <v>673</v>
      </c>
      <c r="B59" s="934"/>
      <c r="C59" s="934"/>
      <c r="D59" s="934"/>
      <c r="E59" s="934"/>
      <c r="F59" s="934"/>
      <c r="G59" s="586">
        <v>1</v>
      </c>
      <c r="H59" s="587">
        <v>6.2771908017402112</v>
      </c>
      <c r="I59" s="587">
        <v>6.0313630880579012</v>
      </c>
      <c r="J59" s="587">
        <v>6.4148681055155876</v>
      </c>
      <c r="K59" s="587">
        <v>5.0116550116550114</v>
      </c>
      <c r="L59" s="587"/>
      <c r="M59" s="564"/>
    </row>
    <row r="60" spans="1:13">
      <c r="A60" s="934" t="s">
        <v>705</v>
      </c>
      <c r="B60" s="934"/>
      <c r="C60" s="934"/>
      <c r="D60" s="934"/>
      <c r="E60" s="934"/>
      <c r="F60" s="934"/>
      <c r="G60" s="586">
        <v>0</v>
      </c>
      <c r="H60" s="587">
        <v>1.1187072715972655</v>
      </c>
      <c r="I60" s="587">
        <v>1.2062726176115801</v>
      </c>
      <c r="J60" s="587">
        <v>0.47961630695443647</v>
      </c>
      <c r="K60" s="587">
        <v>1.5151515151515151</v>
      </c>
      <c r="L60" s="587"/>
      <c r="M60" s="564"/>
    </row>
    <row r="61" spans="1:13">
      <c r="A61" s="934" t="s">
        <v>706</v>
      </c>
      <c r="B61" s="934"/>
      <c r="C61" s="934"/>
      <c r="D61" s="934"/>
      <c r="E61" s="934"/>
      <c r="F61" s="934"/>
      <c r="G61" s="586">
        <v>-1</v>
      </c>
      <c r="H61" s="587">
        <v>9.8197638284648843</v>
      </c>
      <c r="I61" s="587">
        <v>10.494571773220748</v>
      </c>
      <c r="J61" s="587">
        <v>11.211031175059953</v>
      </c>
      <c r="K61" s="587">
        <v>12.062937062937063</v>
      </c>
      <c r="L61" s="587"/>
      <c r="M61" s="564"/>
    </row>
    <row r="62" spans="1:13">
      <c r="A62" s="571" t="s">
        <v>543</v>
      </c>
      <c r="B62" s="572"/>
      <c r="C62" s="572"/>
      <c r="D62" s="572"/>
      <c r="E62" s="572"/>
      <c r="F62" s="572"/>
      <c r="G62" s="573"/>
      <c r="H62" s="584"/>
      <c r="I62" s="584"/>
      <c r="J62" s="584"/>
      <c r="K62" s="584"/>
      <c r="L62" s="585"/>
      <c r="M62" s="564"/>
    </row>
    <row r="63" spans="1:13">
      <c r="A63" s="934" t="s">
        <v>673</v>
      </c>
      <c r="B63" s="934"/>
      <c r="C63" s="934"/>
      <c r="D63" s="934"/>
      <c r="E63" s="934"/>
      <c r="F63" s="934"/>
      <c r="G63" s="586">
        <v>1</v>
      </c>
      <c r="H63" s="587">
        <v>0.24860161591050342</v>
      </c>
      <c r="I63" s="587">
        <v>0.42219541616405309</v>
      </c>
      <c r="J63" s="587">
        <v>0.35971223021582732</v>
      </c>
      <c r="K63" s="587">
        <v>0.40792540792540793</v>
      </c>
      <c r="L63" s="587"/>
      <c r="M63" s="564"/>
    </row>
    <row r="64" spans="1:13">
      <c r="A64" s="934" t="s">
        <v>705</v>
      </c>
      <c r="B64" s="934"/>
      <c r="C64" s="934"/>
      <c r="D64" s="934"/>
      <c r="E64" s="934"/>
      <c r="F64" s="934"/>
      <c r="G64" s="586">
        <v>0</v>
      </c>
      <c r="H64" s="587">
        <v>0</v>
      </c>
      <c r="I64" s="587">
        <v>0</v>
      </c>
      <c r="J64" s="587">
        <v>0.11990407673860912</v>
      </c>
      <c r="K64" s="587">
        <v>5.8275058275058272E-2</v>
      </c>
      <c r="L64" s="587"/>
      <c r="M64" s="564"/>
    </row>
    <row r="65" spans="1:13">
      <c r="A65" s="934" t="s">
        <v>706</v>
      </c>
      <c r="B65" s="934"/>
      <c r="C65" s="934"/>
      <c r="D65" s="934"/>
      <c r="E65" s="934"/>
      <c r="F65" s="934"/>
      <c r="G65" s="586">
        <v>-1</v>
      </c>
      <c r="H65" s="587">
        <v>1.9888129272840274</v>
      </c>
      <c r="I65" s="587">
        <v>1.8697225572979492</v>
      </c>
      <c r="J65" s="587">
        <v>1.7386091127098322</v>
      </c>
      <c r="K65" s="587">
        <v>1.8648018648018647</v>
      </c>
      <c r="L65" s="587"/>
      <c r="M65" s="564"/>
    </row>
    <row r="66" spans="1:13">
      <c r="A66" s="571" t="s">
        <v>544</v>
      </c>
      <c r="B66" s="572"/>
      <c r="C66" s="572"/>
      <c r="D66" s="572"/>
      <c r="E66" s="572"/>
      <c r="F66" s="572"/>
      <c r="G66" s="573"/>
      <c r="H66" s="584"/>
      <c r="I66" s="584"/>
      <c r="J66" s="584"/>
      <c r="K66" s="584"/>
      <c r="L66" s="585"/>
      <c r="M66" s="564"/>
    </row>
    <row r="67" spans="1:13">
      <c r="A67" s="934" t="s">
        <v>673</v>
      </c>
      <c r="B67" s="934"/>
      <c r="C67" s="934"/>
      <c r="D67" s="934"/>
      <c r="E67" s="934"/>
      <c r="F67" s="934"/>
      <c r="G67" s="586">
        <v>1</v>
      </c>
      <c r="H67" s="587">
        <v>1.1808576755748912</v>
      </c>
      <c r="I67" s="587">
        <v>1.5078407720144753</v>
      </c>
      <c r="J67" s="587">
        <v>1.4988009592326139</v>
      </c>
      <c r="K67" s="587">
        <v>0.99067599067599066</v>
      </c>
      <c r="L67" s="587"/>
      <c r="M67" s="564"/>
    </row>
    <row r="68" spans="1:13">
      <c r="A68" s="934" t="s">
        <v>705</v>
      </c>
      <c r="B68" s="934"/>
      <c r="C68" s="934"/>
      <c r="D68" s="934"/>
      <c r="E68" s="934"/>
      <c r="F68" s="934"/>
      <c r="G68" s="586">
        <v>0</v>
      </c>
      <c r="H68" s="587">
        <v>0.74580484773151023</v>
      </c>
      <c r="I68" s="587">
        <v>0.54282267792521111</v>
      </c>
      <c r="J68" s="587">
        <v>0.59952038369304561</v>
      </c>
      <c r="K68" s="587">
        <v>0.75757575757575757</v>
      </c>
      <c r="L68" s="587"/>
      <c r="M68" s="564"/>
    </row>
    <row r="69" spans="1:13">
      <c r="A69" s="934" t="s">
        <v>706</v>
      </c>
      <c r="B69" s="934"/>
      <c r="C69" s="934"/>
      <c r="D69" s="934"/>
      <c r="E69" s="934"/>
      <c r="F69" s="934"/>
      <c r="G69" s="586">
        <v>-1</v>
      </c>
      <c r="H69" s="587">
        <v>7.1472964574269735</v>
      </c>
      <c r="I69" s="587">
        <v>6.9963811821471653</v>
      </c>
      <c r="J69" s="587">
        <v>6.7146282973621103</v>
      </c>
      <c r="K69" s="587">
        <v>7.1095571095571097</v>
      </c>
      <c r="L69" s="587"/>
      <c r="M69" s="564"/>
    </row>
    <row r="70" spans="1:13">
      <c r="A70" s="571" t="s">
        <v>545</v>
      </c>
      <c r="B70" s="572"/>
      <c r="C70" s="572"/>
      <c r="D70" s="572"/>
      <c r="E70" s="572"/>
      <c r="F70" s="572"/>
      <c r="G70" s="573"/>
      <c r="H70" s="584"/>
      <c r="I70" s="584"/>
      <c r="J70" s="584"/>
      <c r="K70" s="584"/>
      <c r="L70" s="585"/>
      <c r="M70" s="564"/>
    </row>
    <row r="71" spans="1:13">
      <c r="A71" s="934" t="s">
        <v>673</v>
      </c>
      <c r="B71" s="934"/>
      <c r="C71" s="934"/>
      <c r="D71" s="934"/>
      <c r="E71" s="934"/>
      <c r="F71" s="934"/>
      <c r="G71" s="586">
        <v>1</v>
      </c>
      <c r="H71" s="587">
        <v>1.0565568676196395</v>
      </c>
      <c r="I71" s="587">
        <v>1.0856453558504222</v>
      </c>
      <c r="J71" s="587">
        <v>1.2589928057553956</v>
      </c>
      <c r="K71" s="587">
        <v>0.69930069930069927</v>
      </c>
      <c r="L71" s="587"/>
      <c r="M71" s="564"/>
    </row>
    <row r="72" spans="1:13">
      <c r="A72" s="934" t="s">
        <v>705</v>
      </c>
      <c r="B72" s="934"/>
      <c r="C72" s="934"/>
      <c r="D72" s="934"/>
      <c r="E72" s="934"/>
      <c r="F72" s="934"/>
      <c r="G72" s="586">
        <v>0</v>
      </c>
      <c r="H72" s="587">
        <v>0.43505282784338101</v>
      </c>
      <c r="I72" s="587">
        <v>0.30156815440289503</v>
      </c>
      <c r="J72" s="587">
        <v>0.35971223021582732</v>
      </c>
      <c r="K72" s="587">
        <v>0.52447552447552448</v>
      </c>
      <c r="L72" s="587"/>
      <c r="M72" s="564"/>
    </row>
    <row r="73" spans="1:13">
      <c r="A73" s="934" t="s">
        <v>706</v>
      </c>
      <c r="B73" s="934"/>
      <c r="C73" s="934"/>
      <c r="D73" s="934"/>
      <c r="E73" s="934"/>
      <c r="F73" s="934"/>
      <c r="G73" s="586">
        <v>-1</v>
      </c>
      <c r="H73" s="587">
        <v>6.9608452454940961</v>
      </c>
      <c r="I73" s="587">
        <v>7.7201447527141136</v>
      </c>
      <c r="J73" s="587">
        <v>7.2541966426858515</v>
      </c>
      <c r="K73" s="587">
        <v>7.8671328671328675</v>
      </c>
      <c r="L73" s="587"/>
      <c r="M73" s="564"/>
    </row>
    <row r="74" spans="1:13">
      <c r="A74" s="571" t="s">
        <v>582</v>
      </c>
      <c r="B74" s="572"/>
      <c r="C74" s="572"/>
      <c r="D74" s="572"/>
      <c r="E74" s="572"/>
      <c r="F74" s="572"/>
      <c r="G74" s="573"/>
      <c r="H74" s="584"/>
      <c r="I74" s="584"/>
      <c r="J74" s="584"/>
      <c r="K74" s="584"/>
      <c r="L74" s="585"/>
      <c r="M74" s="564"/>
    </row>
    <row r="75" spans="1:13">
      <c r="A75" s="934" t="s">
        <v>673</v>
      </c>
      <c r="B75" s="934"/>
      <c r="C75" s="934"/>
      <c r="D75" s="934"/>
      <c r="E75" s="934"/>
      <c r="F75" s="934"/>
      <c r="G75" s="586">
        <v>1</v>
      </c>
      <c r="H75" s="587">
        <v>0</v>
      </c>
      <c r="I75" s="587">
        <v>0</v>
      </c>
      <c r="J75" s="587">
        <v>0</v>
      </c>
      <c r="K75" s="587">
        <v>0</v>
      </c>
      <c r="L75" s="587"/>
      <c r="M75" s="564"/>
    </row>
    <row r="76" spans="1:13">
      <c r="A76" s="934" t="s">
        <v>705</v>
      </c>
      <c r="B76" s="934"/>
      <c r="C76" s="934"/>
      <c r="D76" s="934"/>
      <c r="E76" s="934"/>
      <c r="F76" s="934"/>
      <c r="G76" s="586">
        <v>0</v>
      </c>
      <c r="H76" s="587">
        <v>0</v>
      </c>
      <c r="I76" s="587">
        <v>0</v>
      </c>
      <c r="J76" s="587">
        <v>0</v>
      </c>
      <c r="K76" s="587">
        <v>0</v>
      </c>
      <c r="L76" s="587"/>
      <c r="M76" s="564"/>
    </row>
    <row r="77" spans="1:13">
      <c r="A77" s="934" t="s">
        <v>706</v>
      </c>
      <c r="B77" s="934"/>
      <c r="C77" s="934"/>
      <c r="D77" s="934"/>
      <c r="E77" s="934"/>
      <c r="F77" s="934"/>
      <c r="G77" s="586">
        <v>-1</v>
      </c>
      <c r="H77" s="587">
        <v>0.18645121193287756</v>
      </c>
      <c r="I77" s="587">
        <v>0.18094089264173704</v>
      </c>
      <c r="J77" s="587">
        <v>0.23980815347721823</v>
      </c>
      <c r="K77" s="587">
        <v>0.23310023310023309</v>
      </c>
      <c r="L77" s="587"/>
      <c r="M77" s="564"/>
    </row>
    <row r="78" spans="1:13">
      <c r="A78" s="571" t="s">
        <v>232</v>
      </c>
      <c r="B78" s="572"/>
      <c r="C78" s="572"/>
      <c r="D78" s="572"/>
      <c r="E78" s="572"/>
      <c r="F78" s="572"/>
      <c r="G78" s="573"/>
      <c r="H78" s="584"/>
      <c r="I78" s="584"/>
      <c r="J78" s="584"/>
      <c r="K78" s="584"/>
      <c r="L78" s="585"/>
      <c r="M78" s="564"/>
    </row>
    <row r="79" spans="1:13">
      <c r="A79" s="934" t="s">
        <v>673</v>
      </c>
      <c r="B79" s="934"/>
      <c r="C79" s="934"/>
      <c r="D79" s="934"/>
      <c r="E79" s="934"/>
      <c r="F79" s="934"/>
      <c r="G79" s="586">
        <v>1</v>
      </c>
      <c r="H79" s="587">
        <v>0</v>
      </c>
      <c r="I79" s="587">
        <v>6.0313630880579013E-2</v>
      </c>
      <c r="J79" s="587">
        <v>5.9952038369304558E-2</v>
      </c>
      <c r="K79" s="587">
        <v>0.11655011655011654</v>
      </c>
      <c r="L79" s="587"/>
      <c r="M79" s="564"/>
    </row>
    <row r="80" spans="1:13">
      <c r="A80" s="934" t="s">
        <v>705</v>
      </c>
      <c r="B80" s="934"/>
      <c r="C80" s="934"/>
      <c r="D80" s="934"/>
      <c r="E80" s="934"/>
      <c r="F80" s="934"/>
      <c r="G80" s="586">
        <v>0</v>
      </c>
      <c r="H80" s="587">
        <v>0</v>
      </c>
      <c r="I80" s="587">
        <v>0</v>
      </c>
      <c r="J80" s="587">
        <v>0</v>
      </c>
      <c r="K80" s="587">
        <v>5.8275058275058272E-2</v>
      </c>
      <c r="L80" s="587"/>
      <c r="M80" s="564"/>
    </row>
    <row r="81" spans="1:13">
      <c r="A81" s="934" t="s">
        <v>706</v>
      </c>
      <c r="B81" s="934"/>
      <c r="C81" s="934"/>
      <c r="D81" s="934"/>
      <c r="E81" s="934"/>
      <c r="F81" s="934"/>
      <c r="G81" s="586">
        <v>-1</v>
      </c>
      <c r="H81" s="587">
        <v>0.24860161591050342</v>
      </c>
      <c r="I81" s="587">
        <v>0.36188178528347409</v>
      </c>
      <c r="J81" s="587">
        <v>0.77937649880095927</v>
      </c>
      <c r="K81" s="587">
        <v>0.69930069930069927</v>
      </c>
      <c r="L81" s="587"/>
      <c r="M81" s="564"/>
    </row>
    <row r="82" spans="1:13">
      <c r="A82" s="568"/>
      <c r="B82" s="569"/>
      <c r="C82" s="569"/>
      <c r="D82" s="569"/>
      <c r="E82" s="569"/>
      <c r="F82" s="570"/>
      <c r="G82" s="588"/>
      <c r="H82" s="589"/>
      <c r="I82" s="589"/>
      <c r="J82" s="589"/>
      <c r="K82" s="589"/>
      <c r="L82" s="589"/>
      <c r="M82" s="564"/>
    </row>
    <row r="83" spans="1:13">
      <c r="A83" s="935" t="s">
        <v>86</v>
      </c>
      <c r="B83" s="936"/>
      <c r="C83" s="936"/>
      <c r="D83" s="936"/>
      <c r="E83" s="936"/>
      <c r="F83" s="937"/>
      <c r="G83" s="590"/>
      <c r="H83" s="591"/>
      <c r="I83" s="591"/>
      <c r="J83" s="591"/>
      <c r="K83" s="591"/>
      <c r="L83" s="591"/>
      <c r="M83" s="564"/>
    </row>
    <row r="84" spans="1:13">
      <c r="A84" s="933" t="s">
        <v>673</v>
      </c>
      <c r="B84" s="933"/>
      <c r="C84" s="933"/>
      <c r="D84" s="933"/>
      <c r="E84" s="933"/>
      <c r="F84" s="933"/>
      <c r="G84" s="592">
        <v>1</v>
      </c>
      <c r="H84" s="593">
        <v>25.35736482287135</v>
      </c>
      <c r="I84" s="593">
        <v>26.477683956574186</v>
      </c>
      <c r="J84" s="593">
        <v>26.858513189448441</v>
      </c>
      <c r="K84" s="593">
        <v>20.745920745920746</v>
      </c>
      <c r="L84" s="593"/>
      <c r="M84" s="564"/>
    </row>
    <row r="85" spans="1:13">
      <c r="A85" s="933" t="s">
        <v>705</v>
      </c>
      <c r="B85" s="933"/>
      <c r="C85" s="933"/>
      <c r="D85" s="933"/>
      <c r="E85" s="933"/>
      <c r="F85" s="933"/>
      <c r="G85" s="592">
        <v>0</v>
      </c>
      <c r="H85" s="593">
        <v>6.7743940335612178</v>
      </c>
      <c r="I85" s="593">
        <v>5.0663449939686371</v>
      </c>
      <c r="J85" s="593">
        <v>5.3357314148681052</v>
      </c>
      <c r="K85" s="593">
        <v>7.8671328671328675</v>
      </c>
      <c r="L85" s="593"/>
      <c r="M85" s="564"/>
    </row>
    <row r="86" spans="1:13">
      <c r="A86" s="933" t="s">
        <v>706</v>
      </c>
      <c r="B86" s="933"/>
      <c r="C86" s="933"/>
      <c r="D86" s="933"/>
      <c r="E86" s="933"/>
      <c r="F86" s="933"/>
      <c r="G86" s="592">
        <v>-1</v>
      </c>
      <c r="H86" s="593">
        <v>67.868241143567431</v>
      </c>
      <c r="I86" s="593">
        <v>68.455971049457176</v>
      </c>
      <c r="J86" s="593">
        <v>67.805755395683448</v>
      </c>
      <c r="K86" s="593">
        <v>71.386946386946391</v>
      </c>
      <c r="L86" s="593"/>
      <c r="M86" s="564"/>
    </row>
    <row r="87" spans="1:13">
      <c r="A87" s="938" t="s">
        <v>87</v>
      </c>
      <c r="B87" s="938"/>
      <c r="C87" s="938"/>
      <c r="D87" s="938"/>
      <c r="E87" s="938"/>
      <c r="F87" s="938"/>
      <c r="G87" s="594"/>
      <c r="H87" s="595"/>
      <c r="I87" s="595"/>
      <c r="J87" s="595"/>
      <c r="K87" s="595"/>
      <c r="L87" s="595"/>
      <c r="M87" s="564"/>
    </row>
    <row r="88" spans="1:13">
      <c r="A88" s="938"/>
      <c r="B88" s="938"/>
      <c r="C88" s="938"/>
      <c r="D88" s="938"/>
      <c r="E88" s="938"/>
      <c r="F88" s="938"/>
      <c r="G88" s="592"/>
      <c r="H88" s="595">
        <v>100</v>
      </c>
      <c r="I88" s="595">
        <v>100</v>
      </c>
      <c r="J88" s="595">
        <v>100</v>
      </c>
      <c r="K88" s="595">
        <v>100</v>
      </c>
      <c r="L88" s="595"/>
      <c r="M88" s="564"/>
    </row>
    <row r="89" spans="1:13">
      <c r="A89" s="938"/>
      <c r="B89" s="938"/>
      <c r="C89" s="938"/>
      <c r="D89" s="938"/>
      <c r="E89" s="938"/>
      <c r="F89" s="938"/>
      <c r="G89" s="592"/>
      <c r="H89" s="595">
        <v>100</v>
      </c>
      <c r="I89" s="595">
        <v>100</v>
      </c>
      <c r="J89" s="595">
        <v>100</v>
      </c>
      <c r="K89" s="595">
        <v>100</v>
      </c>
      <c r="L89" s="595"/>
      <c r="M89" s="564"/>
    </row>
    <row r="90" spans="1:13">
      <c r="A90" s="938"/>
      <c r="B90" s="938"/>
      <c r="C90" s="938"/>
      <c r="D90" s="938"/>
      <c r="E90" s="938"/>
      <c r="F90" s="938"/>
      <c r="G90" s="592"/>
      <c r="H90" s="595">
        <v>100</v>
      </c>
      <c r="I90" s="595">
        <v>100</v>
      </c>
      <c r="J90" s="595">
        <v>100</v>
      </c>
      <c r="K90" s="595">
        <v>100</v>
      </c>
      <c r="L90" s="595"/>
      <c r="M90" s="564"/>
    </row>
  </sheetData>
  <mergeCells count="84">
    <mergeCell ref="A49:F49"/>
    <mergeCell ref="A45:F45"/>
    <mergeCell ref="A88:F88"/>
    <mergeCell ref="A86:F86"/>
    <mergeCell ref="A87:F87"/>
    <mergeCell ref="A85:F85"/>
    <mergeCell ref="A73:F73"/>
    <mergeCell ref="A77:F77"/>
    <mergeCell ref="A53:F53"/>
    <mergeCell ref="A13:K13"/>
    <mergeCell ref="A14:K14"/>
    <mergeCell ref="A15:K15"/>
    <mergeCell ref="H23:K23"/>
    <mergeCell ref="H24:K24"/>
    <mergeCell ref="H25:K25"/>
    <mergeCell ref="G3:K3"/>
    <mergeCell ref="A4:F4"/>
    <mergeCell ref="G4:K4"/>
    <mergeCell ref="A8:K8"/>
    <mergeCell ref="A18:K18"/>
    <mergeCell ref="A19:K19"/>
    <mergeCell ref="A9:K9"/>
    <mergeCell ref="A10:K10"/>
    <mergeCell ref="A11:K11"/>
    <mergeCell ref="A12:K12"/>
    <mergeCell ref="A25:G25"/>
    <mergeCell ref="A24:G24"/>
    <mergeCell ref="A23:G23"/>
    <mergeCell ref="K1:L1"/>
    <mergeCell ref="A6:F6"/>
    <mergeCell ref="G6:K6"/>
    <mergeCell ref="A7:K7"/>
    <mergeCell ref="A5:F5"/>
    <mergeCell ref="G5:K5"/>
    <mergeCell ref="A3:F3"/>
    <mergeCell ref="C30:K30"/>
    <mergeCell ref="A32:F33"/>
    <mergeCell ref="G32:G33"/>
    <mergeCell ref="A28:G28"/>
    <mergeCell ref="A26:G26"/>
    <mergeCell ref="H26:K26"/>
    <mergeCell ref="A27:G27"/>
    <mergeCell ref="H27:K27"/>
    <mergeCell ref="H28:K28"/>
    <mergeCell ref="A48:F48"/>
    <mergeCell ref="A65:F65"/>
    <mergeCell ref="A57:F57"/>
    <mergeCell ref="A61:F61"/>
    <mergeCell ref="A63:F63"/>
    <mergeCell ref="A16:K16"/>
    <mergeCell ref="A17:K17"/>
    <mergeCell ref="A20:K20"/>
    <mergeCell ref="A21:K21"/>
    <mergeCell ref="A22:K22"/>
    <mergeCell ref="A64:F64"/>
    <mergeCell ref="A71:F71"/>
    <mergeCell ref="A67:F67"/>
    <mergeCell ref="A44:F44"/>
    <mergeCell ref="A56:F56"/>
    <mergeCell ref="A52:F52"/>
    <mergeCell ref="A59:F59"/>
    <mergeCell ref="A55:F55"/>
    <mergeCell ref="A51:F51"/>
    <mergeCell ref="A69:F69"/>
    <mergeCell ref="A37:F37"/>
    <mergeCell ref="A35:F35"/>
    <mergeCell ref="A39:F39"/>
    <mergeCell ref="A90:F90"/>
    <mergeCell ref="A89:F89"/>
    <mergeCell ref="A76:F76"/>
    <mergeCell ref="A80:F80"/>
    <mergeCell ref="A72:F72"/>
    <mergeCell ref="A68:F68"/>
    <mergeCell ref="A60:F60"/>
    <mergeCell ref="A84:F84"/>
    <mergeCell ref="A75:F75"/>
    <mergeCell ref="A79:F79"/>
    <mergeCell ref="A83:F83"/>
    <mergeCell ref="A81:F81"/>
    <mergeCell ref="A36:F36"/>
    <mergeCell ref="A40:F40"/>
    <mergeCell ref="A43:F43"/>
    <mergeCell ref="A47:F47"/>
    <mergeCell ref="A41:F41"/>
  </mergeCells>
  <phoneticPr fontId="46" type="noConversion"/>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indexed="38"/>
  </sheetPr>
  <dimension ref="A1:M90"/>
  <sheetViews>
    <sheetView workbookViewId="0">
      <selection activeCell="F30" sqref="F30"/>
    </sheetView>
  </sheetViews>
  <sheetFormatPr defaultRowHeight="13.2"/>
  <sheetData>
    <row r="1" spans="1:13" ht="15.6">
      <c r="A1" s="409"/>
      <c r="B1" s="409"/>
      <c r="C1" s="409"/>
      <c r="D1" s="410"/>
      <c r="E1" s="409"/>
      <c r="F1" s="409"/>
      <c r="G1" s="409"/>
      <c r="H1" s="409"/>
      <c r="I1" s="409"/>
      <c r="J1" s="409"/>
      <c r="K1" s="998" t="s">
        <v>315</v>
      </c>
      <c r="L1" s="998"/>
      <c r="M1" s="412"/>
    </row>
    <row r="2" spans="1:13" ht="15.6">
      <c r="A2" s="409"/>
      <c r="B2" s="409"/>
      <c r="C2" s="409"/>
      <c r="D2" s="410"/>
      <c r="E2" s="409"/>
      <c r="F2" s="409"/>
      <c r="G2" s="409"/>
      <c r="H2" s="409"/>
      <c r="I2" s="409"/>
      <c r="J2" s="409"/>
      <c r="K2" s="411"/>
      <c r="L2" s="411"/>
      <c r="M2" s="412"/>
    </row>
    <row r="3" spans="1:13">
      <c r="A3" s="999" t="s">
        <v>75</v>
      </c>
      <c r="B3" s="1000"/>
      <c r="C3" s="1000"/>
      <c r="D3" s="1000"/>
      <c r="E3" s="1000"/>
      <c r="F3" s="1001"/>
      <c r="G3" s="1002" t="s">
        <v>499</v>
      </c>
      <c r="H3" s="1003"/>
      <c r="I3" s="1003"/>
      <c r="J3" s="1003"/>
      <c r="K3" s="1004"/>
      <c r="L3" s="409"/>
      <c r="M3" s="409"/>
    </row>
    <row r="4" spans="1:13">
      <c r="A4" s="969" t="s">
        <v>76</v>
      </c>
      <c r="B4" s="970"/>
      <c r="C4" s="970"/>
      <c r="D4" s="970"/>
      <c r="E4" s="970"/>
      <c r="F4" s="971"/>
      <c r="G4" s="995">
        <v>2009</v>
      </c>
      <c r="H4" s="996"/>
      <c r="I4" s="996"/>
      <c r="J4" s="996"/>
      <c r="K4" s="997"/>
      <c r="L4" s="409"/>
      <c r="M4" s="409"/>
    </row>
    <row r="5" spans="1:13">
      <c r="A5" s="969" t="s">
        <v>77</v>
      </c>
      <c r="B5" s="970"/>
      <c r="C5" s="970"/>
      <c r="D5" s="970"/>
      <c r="E5" s="970"/>
      <c r="F5" s="971"/>
      <c r="G5" s="995">
        <v>1</v>
      </c>
      <c r="H5" s="996"/>
      <c r="I5" s="996"/>
      <c r="J5" s="996"/>
      <c r="K5" s="997"/>
      <c r="L5" s="409"/>
      <c r="M5" s="409"/>
    </row>
    <row r="6" spans="1:13">
      <c r="A6" s="969" t="s">
        <v>78</v>
      </c>
      <c r="B6" s="970"/>
      <c r="C6" s="970"/>
      <c r="D6" s="970"/>
      <c r="E6" s="970"/>
      <c r="F6" s="971"/>
      <c r="G6" s="995" t="s">
        <v>94</v>
      </c>
      <c r="H6" s="996"/>
      <c r="I6" s="996"/>
      <c r="J6" s="996"/>
      <c r="K6" s="997"/>
      <c r="L6" s="409"/>
      <c r="M6" s="409"/>
    </row>
    <row r="7" spans="1:13">
      <c r="A7" s="986" t="s">
        <v>587</v>
      </c>
      <c r="B7" s="987"/>
      <c r="C7" s="987"/>
      <c r="D7" s="987"/>
      <c r="E7" s="987"/>
      <c r="F7" s="987"/>
      <c r="G7" s="987"/>
      <c r="H7" s="987"/>
      <c r="I7" s="987"/>
      <c r="J7" s="987"/>
      <c r="K7" s="988"/>
      <c r="L7" s="410"/>
      <c r="M7" s="409"/>
    </row>
    <row r="8" spans="1:13">
      <c r="A8" s="969" t="s">
        <v>540</v>
      </c>
      <c r="B8" s="970"/>
      <c r="C8" s="970"/>
      <c r="D8" s="970"/>
      <c r="E8" s="970"/>
      <c r="F8" s="970"/>
      <c r="G8" s="970"/>
      <c r="H8" s="970"/>
      <c r="I8" s="970"/>
      <c r="J8" s="970"/>
      <c r="K8" s="971"/>
      <c r="L8" s="410"/>
      <c r="M8" s="409"/>
    </row>
    <row r="9" spans="1:13">
      <c r="A9" s="969" t="s">
        <v>539</v>
      </c>
      <c r="B9" s="970"/>
      <c r="C9" s="970"/>
      <c r="D9" s="970"/>
      <c r="E9" s="970"/>
      <c r="F9" s="970"/>
      <c r="G9" s="970"/>
      <c r="H9" s="970"/>
      <c r="I9" s="970"/>
      <c r="J9" s="970"/>
      <c r="K9" s="971"/>
      <c r="L9" s="410"/>
      <c r="M9" s="409"/>
    </row>
    <row r="10" spans="1:13">
      <c r="A10" s="969" t="s">
        <v>541</v>
      </c>
      <c r="B10" s="970"/>
      <c r="C10" s="970"/>
      <c r="D10" s="970"/>
      <c r="E10" s="970"/>
      <c r="F10" s="970"/>
      <c r="G10" s="970"/>
      <c r="H10" s="970"/>
      <c r="I10" s="970"/>
      <c r="J10" s="970"/>
      <c r="K10" s="971"/>
      <c r="L10" s="410"/>
      <c r="M10" s="409"/>
    </row>
    <row r="11" spans="1:13">
      <c r="A11" s="969" t="s">
        <v>543</v>
      </c>
      <c r="B11" s="970"/>
      <c r="C11" s="970"/>
      <c r="D11" s="970"/>
      <c r="E11" s="970"/>
      <c r="F11" s="970"/>
      <c r="G11" s="970"/>
      <c r="H11" s="970"/>
      <c r="I11" s="970"/>
      <c r="J11" s="970"/>
      <c r="K11" s="971"/>
      <c r="L11" s="410"/>
      <c r="M11" s="409"/>
    </row>
    <row r="12" spans="1:13">
      <c r="A12" s="969" t="s">
        <v>544</v>
      </c>
      <c r="B12" s="970"/>
      <c r="C12" s="970"/>
      <c r="D12" s="970"/>
      <c r="E12" s="970"/>
      <c r="F12" s="970"/>
      <c r="G12" s="970"/>
      <c r="H12" s="970"/>
      <c r="I12" s="970"/>
      <c r="J12" s="970"/>
      <c r="K12" s="971"/>
      <c r="L12" s="410"/>
      <c r="M12" s="409"/>
    </row>
    <row r="13" spans="1:13">
      <c r="A13" s="969" t="s">
        <v>545</v>
      </c>
      <c r="B13" s="970"/>
      <c r="C13" s="970"/>
      <c r="D13" s="970"/>
      <c r="E13" s="970"/>
      <c r="F13" s="970"/>
      <c r="G13" s="970"/>
      <c r="H13" s="970"/>
      <c r="I13" s="970"/>
      <c r="J13" s="970"/>
      <c r="K13" s="971"/>
      <c r="L13" s="410"/>
      <c r="M13" s="409"/>
    </row>
    <row r="14" spans="1:13">
      <c r="A14" s="969" t="s">
        <v>529</v>
      </c>
      <c r="B14" s="970"/>
      <c r="C14" s="970"/>
      <c r="D14" s="970"/>
      <c r="E14" s="970"/>
      <c r="F14" s="970"/>
      <c r="G14" s="970"/>
      <c r="H14" s="970"/>
      <c r="I14" s="970"/>
      <c r="J14" s="970"/>
      <c r="K14" s="971"/>
      <c r="L14" s="410"/>
      <c r="M14" s="409"/>
    </row>
    <row r="15" spans="1:13">
      <c r="A15" s="969" t="s">
        <v>95</v>
      </c>
      <c r="B15" s="970"/>
      <c r="C15" s="970"/>
      <c r="D15" s="970"/>
      <c r="E15" s="970"/>
      <c r="F15" s="970"/>
      <c r="G15" s="970"/>
      <c r="H15" s="970"/>
      <c r="I15" s="970"/>
      <c r="J15" s="970"/>
      <c r="K15" s="971"/>
      <c r="L15" s="410"/>
      <c r="M15" s="409"/>
    </row>
    <row r="16" spans="1:13">
      <c r="A16" s="969" t="s">
        <v>582</v>
      </c>
      <c r="B16" s="970"/>
      <c r="C16" s="970"/>
      <c r="D16" s="970"/>
      <c r="E16" s="970"/>
      <c r="F16" s="970"/>
      <c r="G16" s="970"/>
      <c r="H16" s="970"/>
      <c r="I16" s="970"/>
      <c r="J16" s="970"/>
      <c r="K16" s="971"/>
      <c r="L16" s="410"/>
      <c r="M16" s="409"/>
    </row>
    <row r="17" spans="1:13">
      <c r="A17" s="969" t="s">
        <v>583</v>
      </c>
      <c r="B17" s="970"/>
      <c r="C17" s="970"/>
      <c r="D17" s="970"/>
      <c r="E17" s="970"/>
      <c r="F17" s="970"/>
      <c r="G17" s="970"/>
      <c r="H17" s="970"/>
      <c r="I17" s="970"/>
      <c r="J17" s="970"/>
      <c r="K17" s="971"/>
      <c r="L17" s="410"/>
      <c r="M17" s="409"/>
    </row>
    <row r="18" spans="1:13">
      <c r="A18" s="969" t="s">
        <v>232</v>
      </c>
      <c r="B18" s="970"/>
      <c r="C18" s="970"/>
      <c r="D18" s="970"/>
      <c r="E18" s="970"/>
      <c r="F18" s="970"/>
      <c r="G18" s="970"/>
      <c r="H18" s="970"/>
      <c r="I18" s="970"/>
      <c r="J18" s="970"/>
      <c r="K18" s="971"/>
      <c r="L18" s="410"/>
      <c r="M18" s="409"/>
    </row>
    <row r="19" spans="1:13">
      <c r="A19" s="992" t="s">
        <v>79</v>
      </c>
      <c r="B19" s="993"/>
      <c r="C19" s="993"/>
      <c r="D19" s="993"/>
      <c r="E19" s="993"/>
      <c r="F19" s="993"/>
      <c r="G19" s="993"/>
      <c r="H19" s="993"/>
      <c r="I19" s="993"/>
      <c r="J19" s="993"/>
      <c r="K19" s="994"/>
      <c r="L19" s="410"/>
      <c r="M19" s="409"/>
    </row>
    <row r="20" spans="1:13">
      <c r="A20" s="992" t="s">
        <v>80</v>
      </c>
      <c r="B20" s="993"/>
      <c r="C20" s="993"/>
      <c r="D20" s="993"/>
      <c r="E20" s="993"/>
      <c r="F20" s="993"/>
      <c r="G20" s="993"/>
      <c r="H20" s="993"/>
      <c r="I20" s="993"/>
      <c r="J20" s="993"/>
      <c r="K20" s="994"/>
      <c r="L20" s="410"/>
      <c r="M20" s="409"/>
    </row>
    <row r="21" spans="1:13">
      <c r="A21" s="992" t="s">
        <v>81</v>
      </c>
      <c r="B21" s="993"/>
      <c r="C21" s="993"/>
      <c r="D21" s="993"/>
      <c r="E21" s="993"/>
      <c r="F21" s="993"/>
      <c r="G21" s="993"/>
      <c r="H21" s="993"/>
      <c r="I21" s="993"/>
      <c r="J21" s="993"/>
      <c r="K21" s="994"/>
      <c r="L21" s="410"/>
      <c r="M21" s="409"/>
    </row>
    <row r="22" spans="1:13">
      <c r="A22" s="986" t="s">
        <v>591</v>
      </c>
      <c r="B22" s="987"/>
      <c r="C22" s="987"/>
      <c r="D22" s="987"/>
      <c r="E22" s="987"/>
      <c r="F22" s="987"/>
      <c r="G22" s="987"/>
      <c r="H22" s="987"/>
      <c r="I22" s="987"/>
      <c r="J22" s="987"/>
      <c r="K22" s="988"/>
      <c r="L22" s="410"/>
      <c r="M22" s="409"/>
    </row>
    <row r="23" spans="1:13">
      <c r="A23" s="986" t="s">
        <v>82</v>
      </c>
      <c r="B23" s="987"/>
      <c r="C23" s="987"/>
      <c r="D23" s="987"/>
      <c r="E23" s="987"/>
      <c r="F23" s="987"/>
      <c r="G23" s="988"/>
      <c r="H23" s="989" t="s">
        <v>83</v>
      </c>
      <c r="I23" s="990"/>
      <c r="J23" s="990"/>
      <c r="K23" s="991"/>
      <c r="L23" s="409"/>
      <c r="M23" s="409"/>
    </row>
    <row r="24" spans="1:13">
      <c r="A24" s="969" t="s">
        <v>96</v>
      </c>
      <c r="B24" s="970"/>
      <c r="C24" s="970"/>
      <c r="D24" s="970"/>
      <c r="E24" s="970"/>
      <c r="F24" s="970"/>
      <c r="G24" s="971"/>
      <c r="H24" s="995">
        <v>1717</v>
      </c>
      <c r="I24" s="996"/>
      <c r="J24" s="996"/>
      <c r="K24" s="997"/>
      <c r="L24" s="409"/>
      <c r="M24" s="409"/>
    </row>
    <row r="25" spans="1:13">
      <c r="A25" s="969" t="s">
        <v>97</v>
      </c>
      <c r="B25" s="970"/>
      <c r="C25" s="970"/>
      <c r="D25" s="970"/>
      <c r="E25" s="970"/>
      <c r="F25" s="970"/>
      <c r="G25" s="971"/>
      <c r="H25" s="995">
        <v>727490</v>
      </c>
      <c r="I25" s="996"/>
      <c r="J25" s="996"/>
      <c r="K25" s="997"/>
      <c r="L25" s="409"/>
      <c r="M25" s="409"/>
    </row>
    <row r="26" spans="1:13">
      <c r="A26" s="969" t="s">
        <v>98</v>
      </c>
      <c r="B26" s="970"/>
      <c r="C26" s="970"/>
      <c r="D26" s="970"/>
      <c r="E26" s="970"/>
      <c r="F26" s="970"/>
      <c r="G26" s="971"/>
      <c r="H26" s="995">
        <v>1617754.14</v>
      </c>
      <c r="I26" s="996"/>
      <c r="J26" s="996"/>
      <c r="K26" s="997"/>
      <c r="L26" s="409"/>
      <c r="M26" s="409"/>
    </row>
    <row r="27" spans="1:13">
      <c r="A27" s="969" t="s">
        <v>316</v>
      </c>
      <c r="B27" s="970"/>
      <c r="C27" s="970"/>
      <c r="D27" s="970"/>
      <c r="E27" s="970"/>
      <c r="F27" s="970"/>
      <c r="G27" s="971"/>
      <c r="H27" s="972">
        <v>1619</v>
      </c>
      <c r="I27" s="972"/>
      <c r="J27" s="972"/>
      <c r="K27" s="972"/>
      <c r="L27" s="409"/>
      <c r="M27" s="409"/>
    </row>
    <row r="28" spans="1:13">
      <c r="A28" s="969"/>
      <c r="B28" s="970"/>
      <c r="C28" s="970"/>
      <c r="D28" s="970"/>
      <c r="E28" s="970"/>
      <c r="F28" s="970"/>
      <c r="G28" s="971"/>
      <c r="H28" s="972"/>
      <c r="I28" s="972"/>
      <c r="J28" s="972"/>
      <c r="K28" s="972"/>
      <c r="L28" s="409"/>
      <c r="M28" s="409"/>
    </row>
    <row r="29" spans="1:13">
      <c r="A29" s="413"/>
      <c r="B29" s="413"/>
      <c r="C29" s="413"/>
      <c r="D29" s="413"/>
      <c r="E29" s="413"/>
      <c r="F29" s="413"/>
      <c r="G29" s="413"/>
      <c r="H29" s="414"/>
      <c r="I29" s="414"/>
      <c r="J29" s="414"/>
      <c r="K29" s="414"/>
      <c r="L29" s="409"/>
      <c r="M29" s="409"/>
    </row>
    <row r="30" spans="1:13">
      <c r="A30" s="409"/>
      <c r="B30" s="409"/>
      <c r="C30" s="985" t="s">
        <v>84</v>
      </c>
      <c r="D30" s="985"/>
      <c r="E30" s="985"/>
      <c r="F30" s="985"/>
      <c r="G30" s="985"/>
      <c r="H30" s="985"/>
      <c r="I30" s="985"/>
      <c r="J30" s="985"/>
      <c r="K30" s="985"/>
      <c r="L30" s="415"/>
      <c r="M30" s="409"/>
    </row>
    <row r="31" spans="1:13">
      <c r="A31" s="409"/>
      <c r="B31" s="409"/>
      <c r="C31" s="409"/>
      <c r="D31" s="409"/>
      <c r="E31" s="409"/>
      <c r="F31" s="409"/>
      <c r="G31" s="409"/>
      <c r="H31" s="409"/>
      <c r="I31" s="409"/>
      <c r="J31" s="416"/>
      <c r="K31" s="416"/>
      <c r="L31" s="409"/>
      <c r="M31" s="409"/>
    </row>
    <row r="32" spans="1:13" ht="52.8">
      <c r="A32" s="979" t="s">
        <v>85</v>
      </c>
      <c r="B32" s="980"/>
      <c r="C32" s="980"/>
      <c r="D32" s="980"/>
      <c r="E32" s="980"/>
      <c r="F32" s="981"/>
      <c r="G32" s="979" t="s">
        <v>83</v>
      </c>
      <c r="H32" s="610" t="s">
        <v>693</v>
      </c>
      <c r="I32" s="610" t="s">
        <v>222</v>
      </c>
      <c r="J32" s="611" t="s">
        <v>411</v>
      </c>
      <c r="K32" s="612" t="s">
        <v>197</v>
      </c>
      <c r="L32" s="612" t="s">
        <v>484</v>
      </c>
      <c r="M32" s="409"/>
    </row>
    <row r="33" spans="1:13">
      <c r="A33" s="982"/>
      <c r="B33" s="983"/>
      <c r="C33" s="983"/>
      <c r="D33" s="983"/>
      <c r="E33" s="983"/>
      <c r="F33" s="984"/>
      <c r="G33" s="982"/>
      <c r="H33" s="613"/>
      <c r="I33" s="613"/>
      <c r="J33" s="614"/>
      <c r="K33" s="615"/>
      <c r="L33" s="615"/>
      <c r="M33" s="409"/>
    </row>
    <row r="34" spans="1:13">
      <c r="A34" s="469" t="s">
        <v>586</v>
      </c>
      <c r="B34" s="470"/>
      <c r="C34" s="470"/>
      <c r="D34" s="470"/>
      <c r="E34" s="470"/>
      <c r="F34" s="470"/>
      <c r="G34" s="471"/>
      <c r="H34" s="616"/>
      <c r="I34" s="616"/>
      <c r="J34" s="616"/>
      <c r="K34" s="616"/>
      <c r="L34" s="617"/>
      <c r="M34" s="409"/>
    </row>
    <row r="35" spans="1:13">
      <c r="A35" s="973" t="s">
        <v>694</v>
      </c>
      <c r="B35" s="973"/>
      <c r="C35" s="973"/>
      <c r="D35" s="973"/>
      <c r="E35" s="973"/>
      <c r="F35" s="973"/>
      <c r="G35" s="417">
        <v>1</v>
      </c>
      <c r="H35" s="618">
        <v>82.496782496782501</v>
      </c>
      <c r="I35" s="618">
        <v>82.118380062305292</v>
      </c>
      <c r="J35" s="618">
        <v>79.591836734693871</v>
      </c>
      <c r="K35" s="618">
        <v>77.764051883878935</v>
      </c>
      <c r="L35" s="618"/>
      <c r="M35" s="409"/>
    </row>
    <row r="36" spans="1:13">
      <c r="A36" s="973" t="s">
        <v>695</v>
      </c>
      <c r="B36" s="973"/>
      <c r="C36" s="973"/>
      <c r="D36" s="973"/>
      <c r="E36" s="973"/>
      <c r="F36" s="973"/>
      <c r="G36" s="417">
        <v>2</v>
      </c>
      <c r="H36" s="618">
        <v>15.637065637065637</v>
      </c>
      <c r="I36" s="618">
        <v>16.510903426791277</v>
      </c>
      <c r="J36" s="618">
        <v>18.614718614718615</v>
      </c>
      <c r="K36" s="618">
        <v>20.38295243977764</v>
      </c>
      <c r="L36" s="618"/>
      <c r="M36" s="409"/>
    </row>
    <row r="37" spans="1:13">
      <c r="A37" s="973" t="s">
        <v>696</v>
      </c>
      <c r="B37" s="973"/>
      <c r="C37" s="973"/>
      <c r="D37" s="973"/>
      <c r="E37" s="973"/>
      <c r="F37" s="973"/>
      <c r="G37" s="417">
        <v>3</v>
      </c>
      <c r="H37" s="618">
        <v>1.8661518661518661</v>
      </c>
      <c r="I37" s="618">
        <v>1.3707165109034267</v>
      </c>
      <c r="J37" s="618">
        <v>1.7934446505875077</v>
      </c>
      <c r="K37" s="618">
        <v>1.8529956763434219</v>
      </c>
      <c r="L37" s="618"/>
      <c r="M37" s="409"/>
    </row>
    <row r="38" spans="1:13">
      <c r="A38" s="469" t="s">
        <v>540</v>
      </c>
      <c r="B38" s="470"/>
      <c r="C38" s="470"/>
      <c r="D38" s="470"/>
      <c r="E38" s="470"/>
      <c r="F38" s="470"/>
      <c r="G38" s="471"/>
      <c r="H38" s="616"/>
      <c r="I38" s="616"/>
      <c r="J38" s="616"/>
      <c r="K38" s="616"/>
      <c r="L38" s="617"/>
      <c r="M38" s="409"/>
    </row>
    <row r="39" spans="1:13">
      <c r="A39" s="973" t="s">
        <v>694</v>
      </c>
      <c r="B39" s="973"/>
      <c r="C39" s="973"/>
      <c r="D39" s="973"/>
      <c r="E39" s="973"/>
      <c r="F39" s="973"/>
      <c r="G39" s="417">
        <v>1</v>
      </c>
      <c r="H39" s="618">
        <v>5.9202059202059205</v>
      </c>
      <c r="I39" s="618">
        <v>5.7943925233644862</v>
      </c>
      <c r="J39" s="618">
        <v>5.3803339517625233</v>
      </c>
      <c r="K39" s="618">
        <v>4.8177887584928971</v>
      </c>
      <c r="L39" s="618"/>
      <c r="M39" s="409"/>
    </row>
    <row r="40" spans="1:13">
      <c r="A40" s="973" t="s">
        <v>695</v>
      </c>
      <c r="B40" s="973"/>
      <c r="C40" s="973"/>
      <c r="D40" s="973"/>
      <c r="E40" s="973"/>
      <c r="F40" s="973"/>
      <c r="G40" s="417">
        <v>2</v>
      </c>
      <c r="H40" s="618">
        <v>1.287001287001287</v>
      </c>
      <c r="I40" s="618">
        <v>1.0591900311526479</v>
      </c>
      <c r="J40" s="618">
        <v>1.2987012987012987</v>
      </c>
      <c r="K40" s="618">
        <v>1.4823965410747375</v>
      </c>
      <c r="L40" s="618"/>
      <c r="M40" s="409"/>
    </row>
    <row r="41" spans="1:13">
      <c r="A41" s="973" t="s">
        <v>696</v>
      </c>
      <c r="B41" s="973"/>
      <c r="C41" s="973"/>
      <c r="D41" s="973"/>
      <c r="E41" s="973"/>
      <c r="F41" s="973"/>
      <c r="G41" s="417">
        <v>3</v>
      </c>
      <c r="H41" s="618">
        <v>0</v>
      </c>
      <c r="I41" s="618">
        <v>0</v>
      </c>
      <c r="J41" s="618">
        <v>0.12368583797155226</v>
      </c>
      <c r="K41" s="618">
        <v>0.18529956763434219</v>
      </c>
      <c r="L41" s="618"/>
      <c r="M41" s="409"/>
    </row>
    <row r="42" spans="1:13">
      <c r="A42" s="469" t="s">
        <v>539</v>
      </c>
      <c r="B42" s="470"/>
      <c r="C42" s="470"/>
      <c r="D42" s="470"/>
      <c r="E42" s="470"/>
      <c r="F42" s="470"/>
      <c r="G42" s="471"/>
      <c r="H42" s="616"/>
      <c r="I42" s="616"/>
      <c r="J42" s="616"/>
      <c r="K42" s="616"/>
      <c r="L42" s="617"/>
      <c r="M42" s="409"/>
    </row>
    <row r="43" spans="1:13">
      <c r="A43" s="973" t="s">
        <v>694</v>
      </c>
      <c r="B43" s="973"/>
      <c r="C43" s="973"/>
      <c r="D43" s="973"/>
      <c r="E43" s="973"/>
      <c r="F43" s="973"/>
      <c r="G43" s="417">
        <v>1</v>
      </c>
      <c r="H43" s="618">
        <v>5.5984555984555984</v>
      </c>
      <c r="I43" s="618">
        <v>5.4828660436137069</v>
      </c>
      <c r="J43" s="618">
        <v>4.9474335188620904</v>
      </c>
      <c r="K43" s="618">
        <v>5.003088326127239</v>
      </c>
      <c r="L43" s="618"/>
      <c r="M43" s="409"/>
    </row>
    <row r="44" spans="1:13">
      <c r="A44" s="973" t="s">
        <v>695</v>
      </c>
      <c r="B44" s="973"/>
      <c r="C44" s="973"/>
      <c r="D44" s="973"/>
      <c r="E44" s="973"/>
      <c r="F44" s="973"/>
      <c r="G44" s="417">
        <v>2</v>
      </c>
      <c r="H44" s="618">
        <v>0.38610038610038611</v>
      </c>
      <c r="I44" s="618">
        <v>0.49844236760124611</v>
      </c>
      <c r="J44" s="618">
        <v>1.0513296227581941</v>
      </c>
      <c r="K44" s="618">
        <v>0.92649783817171094</v>
      </c>
      <c r="L44" s="618"/>
      <c r="M44" s="409"/>
    </row>
    <row r="45" spans="1:13">
      <c r="A45" s="973" t="s">
        <v>696</v>
      </c>
      <c r="B45" s="973"/>
      <c r="C45" s="973"/>
      <c r="D45" s="973"/>
      <c r="E45" s="973"/>
      <c r="F45" s="973"/>
      <c r="G45" s="417">
        <v>3</v>
      </c>
      <c r="H45" s="618">
        <v>0</v>
      </c>
      <c r="I45" s="618">
        <v>0.12461059190031153</v>
      </c>
      <c r="J45" s="618">
        <v>0</v>
      </c>
      <c r="K45" s="618">
        <v>0</v>
      </c>
      <c r="L45" s="618"/>
      <c r="M45" s="409"/>
    </row>
    <row r="46" spans="1:13">
      <c r="A46" s="469" t="s">
        <v>529</v>
      </c>
      <c r="B46" s="470"/>
      <c r="C46" s="470"/>
      <c r="D46" s="470"/>
      <c r="E46" s="470"/>
      <c r="F46" s="470"/>
      <c r="G46" s="471"/>
      <c r="H46" s="616"/>
      <c r="I46" s="616"/>
      <c r="J46" s="616"/>
      <c r="K46" s="616"/>
      <c r="L46" s="617"/>
      <c r="M46" s="409"/>
    </row>
    <row r="47" spans="1:13">
      <c r="A47" s="973" t="s">
        <v>694</v>
      </c>
      <c r="B47" s="973"/>
      <c r="C47" s="973"/>
      <c r="D47" s="973"/>
      <c r="E47" s="973"/>
      <c r="F47" s="973"/>
      <c r="G47" s="417">
        <v>1</v>
      </c>
      <c r="H47" s="618">
        <v>24.839124839124839</v>
      </c>
      <c r="I47" s="618">
        <v>24.922118380062305</v>
      </c>
      <c r="J47" s="618">
        <v>22.510822510822511</v>
      </c>
      <c r="K47" s="618">
        <v>21.803582458307599</v>
      </c>
      <c r="L47" s="618"/>
      <c r="M47" s="409"/>
    </row>
    <row r="48" spans="1:13">
      <c r="A48" s="973" t="s">
        <v>695</v>
      </c>
      <c r="B48" s="973"/>
      <c r="C48" s="973"/>
      <c r="D48" s="973"/>
      <c r="E48" s="973"/>
      <c r="F48" s="973"/>
      <c r="G48" s="417">
        <v>2</v>
      </c>
      <c r="H48" s="618">
        <v>3.8610038610038608</v>
      </c>
      <c r="I48" s="618">
        <v>3.6137071651090342</v>
      </c>
      <c r="J48" s="618">
        <v>5.8132343846629562</v>
      </c>
      <c r="K48" s="618">
        <v>6.6707844348363183</v>
      </c>
      <c r="L48" s="618"/>
      <c r="M48" s="409"/>
    </row>
    <row r="49" spans="1:13">
      <c r="A49" s="973" t="s">
        <v>696</v>
      </c>
      <c r="B49" s="973"/>
      <c r="C49" s="973"/>
      <c r="D49" s="973"/>
      <c r="E49" s="973"/>
      <c r="F49" s="973"/>
      <c r="G49" s="417">
        <v>3</v>
      </c>
      <c r="H49" s="618">
        <v>0.70785070785070781</v>
      </c>
      <c r="I49" s="618">
        <v>0.56074766355140182</v>
      </c>
      <c r="J49" s="618">
        <v>0.37105751391465674</v>
      </c>
      <c r="K49" s="618">
        <v>0.61766522544780733</v>
      </c>
      <c r="L49" s="618"/>
      <c r="M49" s="409"/>
    </row>
    <row r="50" spans="1:13">
      <c r="A50" s="469" t="s">
        <v>583</v>
      </c>
      <c r="B50" s="470"/>
      <c r="C50" s="470"/>
      <c r="D50" s="470"/>
      <c r="E50" s="470"/>
      <c r="F50" s="470"/>
      <c r="G50" s="471"/>
      <c r="H50" s="616"/>
      <c r="I50" s="616"/>
      <c r="J50" s="616"/>
      <c r="K50" s="616"/>
      <c r="L50" s="617"/>
      <c r="M50" s="409"/>
    </row>
    <row r="51" spans="1:13">
      <c r="A51" s="973" t="s">
        <v>694</v>
      </c>
      <c r="B51" s="973"/>
      <c r="C51" s="973"/>
      <c r="D51" s="973"/>
      <c r="E51" s="973"/>
      <c r="F51" s="973"/>
      <c r="G51" s="417">
        <v>1</v>
      </c>
      <c r="H51" s="618">
        <v>3.2175032175032174</v>
      </c>
      <c r="I51" s="618">
        <v>2.7414330218068534</v>
      </c>
      <c r="J51" s="618">
        <v>3.4632034632034632</v>
      </c>
      <c r="K51" s="618">
        <v>3.7059913526868438</v>
      </c>
      <c r="L51" s="618"/>
      <c r="M51" s="409"/>
    </row>
    <row r="52" spans="1:13">
      <c r="A52" s="973" t="s">
        <v>695</v>
      </c>
      <c r="B52" s="973"/>
      <c r="C52" s="973"/>
      <c r="D52" s="973"/>
      <c r="E52" s="973"/>
      <c r="F52" s="973"/>
      <c r="G52" s="417">
        <v>2</v>
      </c>
      <c r="H52" s="618">
        <v>1.9305019305019304</v>
      </c>
      <c r="I52" s="618">
        <v>2.1806853582554515</v>
      </c>
      <c r="J52" s="618">
        <v>1.2987012987012987</v>
      </c>
      <c r="K52" s="618">
        <v>1.1735639283508339</v>
      </c>
      <c r="L52" s="618"/>
      <c r="M52" s="409"/>
    </row>
    <row r="53" spans="1:13">
      <c r="A53" s="973" t="s">
        <v>696</v>
      </c>
      <c r="B53" s="973"/>
      <c r="C53" s="973"/>
      <c r="D53" s="973"/>
      <c r="E53" s="973"/>
      <c r="F53" s="973"/>
      <c r="G53" s="417">
        <v>3</v>
      </c>
      <c r="H53" s="618">
        <v>0</v>
      </c>
      <c r="I53" s="618">
        <v>6.2305295950155763E-2</v>
      </c>
      <c r="J53" s="618">
        <v>0.12368583797155226</v>
      </c>
      <c r="K53" s="618">
        <v>0</v>
      </c>
      <c r="L53" s="618"/>
      <c r="M53" s="409"/>
    </row>
    <row r="54" spans="1:13">
      <c r="A54" s="469" t="s">
        <v>541</v>
      </c>
      <c r="B54" s="470"/>
      <c r="C54" s="470"/>
      <c r="D54" s="470"/>
      <c r="E54" s="470"/>
      <c r="F54" s="470"/>
      <c r="G54" s="471"/>
      <c r="H54" s="616"/>
      <c r="I54" s="616"/>
      <c r="J54" s="616"/>
      <c r="K54" s="616"/>
      <c r="L54" s="617"/>
      <c r="M54" s="409"/>
    </row>
    <row r="55" spans="1:13">
      <c r="A55" s="973" t="s">
        <v>694</v>
      </c>
      <c r="B55" s="973"/>
      <c r="C55" s="973"/>
      <c r="D55" s="973"/>
      <c r="E55" s="973"/>
      <c r="F55" s="973"/>
      <c r="G55" s="417">
        <v>1</v>
      </c>
      <c r="H55" s="618">
        <v>11.969111969111969</v>
      </c>
      <c r="I55" s="618">
        <v>11.588785046728972</v>
      </c>
      <c r="J55" s="618">
        <v>11.440940012368584</v>
      </c>
      <c r="K55" s="618">
        <v>10.006176652254478</v>
      </c>
      <c r="L55" s="618"/>
      <c r="M55" s="409"/>
    </row>
    <row r="56" spans="1:13">
      <c r="A56" s="973" t="s">
        <v>695</v>
      </c>
      <c r="B56" s="973"/>
      <c r="C56" s="973"/>
      <c r="D56" s="973"/>
      <c r="E56" s="973"/>
      <c r="F56" s="973"/>
      <c r="G56" s="417">
        <v>2</v>
      </c>
      <c r="H56" s="618">
        <v>2.7027027027027026</v>
      </c>
      <c r="I56" s="618">
        <v>2.8037383177570092</v>
      </c>
      <c r="J56" s="618">
        <v>2.968460111317254</v>
      </c>
      <c r="K56" s="618">
        <v>3.3353922174181592</v>
      </c>
      <c r="L56" s="618"/>
      <c r="M56" s="409"/>
    </row>
    <row r="57" spans="1:13">
      <c r="A57" s="973" t="s">
        <v>696</v>
      </c>
      <c r="B57" s="973"/>
      <c r="C57" s="973"/>
      <c r="D57" s="973"/>
      <c r="E57" s="973"/>
      <c r="F57" s="973"/>
      <c r="G57" s="417">
        <v>3</v>
      </c>
      <c r="H57" s="618">
        <v>0.2574002574002574</v>
      </c>
      <c r="I57" s="618">
        <v>6.2305295950155763E-2</v>
      </c>
      <c r="J57" s="618">
        <v>0.30921459492888065</v>
      </c>
      <c r="K57" s="618">
        <v>0.18529956763434219</v>
      </c>
      <c r="L57" s="618"/>
      <c r="M57" s="409"/>
    </row>
    <row r="58" spans="1:13">
      <c r="A58" s="469" t="s">
        <v>95</v>
      </c>
      <c r="B58" s="470"/>
      <c r="C58" s="470"/>
      <c r="D58" s="470"/>
      <c r="E58" s="470"/>
      <c r="F58" s="470"/>
      <c r="G58" s="471"/>
      <c r="H58" s="616"/>
      <c r="I58" s="616"/>
      <c r="J58" s="616"/>
      <c r="K58" s="616"/>
      <c r="L58" s="617"/>
      <c r="M58" s="409"/>
    </row>
    <row r="59" spans="1:13">
      <c r="A59" s="973" t="s">
        <v>694</v>
      </c>
      <c r="B59" s="973"/>
      <c r="C59" s="973"/>
      <c r="D59" s="973"/>
      <c r="E59" s="973"/>
      <c r="F59" s="973"/>
      <c r="G59" s="417">
        <v>1</v>
      </c>
      <c r="H59" s="618">
        <v>15.250965250965251</v>
      </c>
      <c r="I59" s="618">
        <v>15.638629283489097</v>
      </c>
      <c r="J59" s="618">
        <v>15.646258503401361</v>
      </c>
      <c r="K59" s="618">
        <v>16.368128474366895</v>
      </c>
      <c r="L59" s="618"/>
      <c r="M59" s="409"/>
    </row>
    <row r="60" spans="1:13">
      <c r="A60" s="973" t="s">
        <v>695</v>
      </c>
      <c r="B60" s="973"/>
      <c r="C60" s="973"/>
      <c r="D60" s="973"/>
      <c r="E60" s="973"/>
      <c r="F60" s="973"/>
      <c r="G60" s="417">
        <v>2</v>
      </c>
      <c r="H60" s="618">
        <v>1.8018018018018018</v>
      </c>
      <c r="I60" s="618">
        <v>2.2429906542056073</v>
      </c>
      <c r="J60" s="618">
        <v>2.350030921459493</v>
      </c>
      <c r="K60" s="618">
        <v>2.038295243977764</v>
      </c>
      <c r="L60" s="618"/>
      <c r="M60" s="409"/>
    </row>
    <row r="61" spans="1:13">
      <c r="A61" s="973" t="s">
        <v>696</v>
      </c>
      <c r="B61" s="973"/>
      <c r="C61" s="973"/>
      <c r="D61" s="973"/>
      <c r="E61" s="973"/>
      <c r="F61" s="973"/>
      <c r="G61" s="417">
        <v>3</v>
      </c>
      <c r="H61" s="618">
        <v>0.19305019305019305</v>
      </c>
      <c r="I61" s="618">
        <v>0.12461059190031153</v>
      </c>
      <c r="J61" s="618">
        <v>0.24737167594310452</v>
      </c>
      <c r="K61" s="618">
        <v>0.37059913526868438</v>
      </c>
      <c r="L61" s="618"/>
      <c r="M61" s="409"/>
    </row>
    <row r="62" spans="1:13">
      <c r="A62" s="469" t="s">
        <v>543</v>
      </c>
      <c r="B62" s="470"/>
      <c r="C62" s="470"/>
      <c r="D62" s="470"/>
      <c r="E62" s="470"/>
      <c r="F62" s="470"/>
      <c r="G62" s="471"/>
      <c r="H62" s="616"/>
      <c r="I62" s="616"/>
      <c r="J62" s="616"/>
      <c r="K62" s="616"/>
      <c r="L62" s="617"/>
      <c r="M62" s="409"/>
    </row>
    <row r="63" spans="1:13">
      <c r="A63" s="973" t="s">
        <v>694</v>
      </c>
      <c r="B63" s="973"/>
      <c r="C63" s="973"/>
      <c r="D63" s="973"/>
      <c r="E63" s="973"/>
      <c r="F63" s="973"/>
      <c r="G63" s="417">
        <v>1</v>
      </c>
      <c r="H63" s="618">
        <v>1.7374517374517375</v>
      </c>
      <c r="I63" s="618">
        <v>1.9314641744548287</v>
      </c>
      <c r="J63" s="618">
        <v>1.9171304885590599</v>
      </c>
      <c r="K63" s="618">
        <v>1.9147621988882026</v>
      </c>
      <c r="L63" s="618"/>
      <c r="M63" s="409"/>
    </row>
    <row r="64" spans="1:13">
      <c r="A64" s="973" t="s">
        <v>695</v>
      </c>
      <c r="B64" s="973"/>
      <c r="C64" s="973"/>
      <c r="D64" s="973"/>
      <c r="E64" s="973"/>
      <c r="F64" s="973"/>
      <c r="G64" s="417">
        <v>2</v>
      </c>
      <c r="H64" s="618">
        <v>0.45045045045045046</v>
      </c>
      <c r="I64" s="618">
        <v>0.43613707165109034</v>
      </c>
      <c r="J64" s="618">
        <v>0.4329004329004329</v>
      </c>
      <c r="K64" s="618">
        <v>0.55589870290302656</v>
      </c>
      <c r="L64" s="618"/>
      <c r="M64" s="409"/>
    </row>
    <row r="65" spans="1:13">
      <c r="A65" s="973" t="s">
        <v>696</v>
      </c>
      <c r="B65" s="973"/>
      <c r="C65" s="973"/>
      <c r="D65" s="973"/>
      <c r="E65" s="973"/>
      <c r="F65" s="973"/>
      <c r="G65" s="417">
        <v>3</v>
      </c>
      <c r="H65" s="618">
        <v>6.4350064350064351E-2</v>
      </c>
      <c r="I65" s="618">
        <v>0</v>
      </c>
      <c r="J65" s="618">
        <v>0</v>
      </c>
      <c r="K65" s="618">
        <v>0</v>
      </c>
      <c r="L65" s="618"/>
      <c r="M65" s="409"/>
    </row>
    <row r="66" spans="1:13">
      <c r="A66" s="469" t="s">
        <v>544</v>
      </c>
      <c r="B66" s="470"/>
      <c r="C66" s="470"/>
      <c r="D66" s="470"/>
      <c r="E66" s="470"/>
      <c r="F66" s="470"/>
      <c r="G66" s="471"/>
      <c r="H66" s="616"/>
      <c r="I66" s="616"/>
      <c r="J66" s="616"/>
      <c r="K66" s="616"/>
      <c r="L66" s="617"/>
      <c r="M66" s="409"/>
    </row>
    <row r="67" spans="1:13">
      <c r="A67" s="973" t="s">
        <v>694</v>
      </c>
      <c r="B67" s="973"/>
      <c r="C67" s="973"/>
      <c r="D67" s="973"/>
      <c r="E67" s="973"/>
      <c r="F67" s="973"/>
      <c r="G67" s="417">
        <v>1</v>
      </c>
      <c r="H67" s="618">
        <v>7.2715572715572714</v>
      </c>
      <c r="I67" s="618">
        <v>7.0404984423676016</v>
      </c>
      <c r="J67" s="618">
        <v>7.1119356833642549</v>
      </c>
      <c r="K67" s="618">
        <v>6.9796170475602226</v>
      </c>
      <c r="L67" s="618"/>
      <c r="M67" s="409"/>
    </row>
    <row r="68" spans="1:13">
      <c r="A68" s="973" t="s">
        <v>695</v>
      </c>
      <c r="B68" s="973"/>
      <c r="C68" s="973"/>
      <c r="D68" s="973"/>
      <c r="E68" s="973"/>
      <c r="F68" s="973"/>
      <c r="G68" s="417">
        <v>2</v>
      </c>
      <c r="H68" s="618">
        <v>1.6087516087516087</v>
      </c>
      <c r="I68" s="618">
        <v>1.8691588785046729</v>
      </c>
      <c r="J68" s="618">
        <v>1.7316017316017316</v>
      </c>
      <c r="K68" s="618">
        <v>2.1000617665225447</v>
      </c>
      <c r="L68" s="618"/>
      <c r="M68" s="409"/>
    </row>
    <row r="69" spans="1:13">
      <c r="A69" s="973" t="s">
        <v>696</v>
      </c>
      <c r="B69" s="973"/>
      <c r="C69" s="973"/>
      <c r="D69" s="973"/>
      <c r="E69" s="973"/>
      <c r="F69" s="973"/>
      <c r="G69" s="417">
        <v>3</v>
      </c>
      <c r="H69" s="618">
        <v>0.32175032175032175</v>
      </c>
      <c r="I69" s="618">
        <v>0.12461059190031153</v>
      </c>
      <c r="J69" s="618">
        <v>0.12368583797155226</v>
      </c>
      <c r="K69" s="618">
        <v>6.1766522544780732E-2</v>
      </c>
      <c r="L69" s="618"/>
      <c r="M69" s="409"/>
    </row>
    <row r="70" spans="1:13">
      <c r="A70" s="469" t="s">
        <v>545</v>
      </c>
      <c r="B70" s="470"/>
      <c r="C70" s="470"/>
      <c r="D70" s="470"/>
      <c r="E70" s="470"/>
      <c r="F70" s="470"/>
      <c r="G70" s="471"/>
      <c r="H70" s="616"/>
      <c r="I70" s="616"/>
      <c r="J70" s="616"/>
      <c r="K70" s="616"/>
      <c r="L70" s="617"/>
      <c r="M70" s="409"/>
    </row>
    <row r="71" spans="1:13">
      <c r="A71" s="973" t="s">
        <v>694</v>
      </c>
      <c r="B71" s="973"/>
      <c r="C71" s="973"/>
      <c r="D71" s="973"/>
      <c r="E71" s="973"/>
      <c r="F71" s="973"/>
      <c r="G71" s="417">
        <v>1</v>
      </c>
      <c r="H71" s="618">
        <v>6.4350064350064349</v>
      </c>
      <c r="I71" s="618">
        <v>6.6043613707165107</v>
      </c>
      <c r="J71" s="618">
        <v>6.3079777365491649</v>
      </c>
      <c r="K71" s="618">
        <v>6.4854848672019765</v>
      </c>
      <c r="L71" s="618"/>
      <c r="M71" s="409"/>
    </row>
    <row r="72" spans="1:13">
      <c r="A72" s="973" t="s">
        <v>695</v>
      </c>
      <c r="B72" s="973"/>
      <c r="C72" s="973"/>
      <c r="D72" s="973"/>
      <c r="E72" s="973"/>
      <c r="F72" s="973"/>
      <c r="G72" s="417">
        <v>2</v>
      </c>
      <c r="H72" s="618">
        <v>1.4800514800514801</v>
      </c>
      <c r="I72" s="618">
        <v>1.6199376947040498</v>
      </c>
      <c r="J72" s="618">
        <v>1.484230055658627</v>
      </c>
      <c r="K72" s="618">
        <v>1.8529956763434219</v>
      </c>
      <c r="L72" s="618"/>
      <c r="M72" s="409"/>
    </row>
    <row r="73" spans="1:13">
      <c r="A73" s="973" t="s">
        <v>696</v>
      </c>
      <c r="B73" s="973"/>
      <c r="C73" s="973"/>
      <c r="D73" s="973"/>
      <c r="E73" s="973"/>
      <c r="F73" s="973"/>
      <c r="G73" s="417">
        <v>3</v>
      </c>
      <c r="H73" s="618">
        <v>0.2574002574002574</v>
      </c>
      <c r="I73" s="618">
        <v>0.24922118380062305</v>
      </c>
      <c r="J73" s="618">
        <v>0.37105751391465674</v>
      </c>
      <c r="K73" s="618">
        <v>0.24706609017912293</v>
      </c>
      <c r="L73" s="618"/>
      <c r="M73" s="409"/>
    </row>
    <row r="74" spans="1:13">
      <c r="A74" s="469" t="s">
        <v>582</v>
      </c>
      <c r="B74" s="470"/>
      <c r="C74" s="470"/>
      <c r="D74" s="470"/>
      <c r="E74" s="470"/>
      <c r="F74" s="470"/>
      <c r="G74" s="471"/>
      <c r="H74" s="616"/>
      <c r="I74" s="616"/>
      <c r="J74" s="616"/>
      <c r="K74" s="616"/>
      <c r="L74" s="617"/>
      <c r="M74" s="409"/>
    </row>
    <row r="75" spans="1:13">
      <c r="A75" s="973" t="s">
        <v>694</v>
      </c>
      <c r="B75" s="973"/>
      <c r="C75" s="973"/>
      <c r="D75" s="973"/>
      <c r="E75" s="973"/>
      <c r="F75" s="973"/>
      <c r="G75" s="417">
        <v>1</v>
      </c>
      <c r="H75" s="618">
        <v>0.1287001287001287</v>
      </c>
      <c r="I75" s="618">
        <v>0.12461059190031153</v>
      </c>
      <c r="J75" s="618">
        <v>0.18552875695732837</v>
      </c>
      <c r="K75" s="618">
        <v>0.12353304508956146</v>
      </c>
      <c r="L75" s="618"/>
      <c r="M75" s="409"/>
    </row>
    <row r="76" spans="1:13">
      <c r="A76" s="973" t="s">
        <v>695</v>
      </c>
      <c r="B76" s="973"/>
      <c r="C76" s="973"/>
      <c r="D76" s="973"/>
      <c r="E76" s="973"/>
      <c r="F76" s="973"/>
      <c r="G76" s="417">
        <v>2</v>
      </c>
      <c r="H76" s="618">
        <v>0</v>
      </c>
      <c r="I76" s="618">
        <v>0</v>
      </c>
      <c r="J76" s="618">
        <v>0</v>
      </c>
      <c r="K76" s="618">
        <v>0</v>
      </c>
      <c r="L76" s="618"/>
      <c r="M76" s="409"/>
    </row>
    <row r="77" spans="1:13">
      <c r="A77" s="973" t="s">
        <v>696</v>
      </c>
      <c r="B77" s="973"/>
      <c r="C77" s="973"/>
      <c r="D77" s="973"/>
      <c r="E77" s="973"/>
      <c r="F77" s="973"/>
      <c r="G77" s="417">
        <v>3</v>
      </c>
      <c r="H77" s="618">
        <v>6.4350064350064351E-2</v>
      </c>
      <c r="I77" s="618">
        <v>6.2305295950155763E-2</v>
      </c>
      <c r="J77" s="618">
        <v>6.1842918985776131E-2</v>
      </c>
      <c r="K77" s="618">
        <v>6.1766522544780732E-2</v>
      </c>
      <c r="L77" s="618"/>
      <c r="M77" s="409"/>
    </row>
    <row r="78" spans="1:13">
      <c r="A78" s="469" t="s">
        <v>232</v>
      </c>
      <c r="B78" s="470"/>
      <c r="C78" s="470"/>
      <c r="D78" s="470"/>
      <c r="E78" s="470"/>
      <c r="F78" s="470"/>
      <c r="G78" s="471"/>
      <c r="H78" s="616"/>
      <c r="I78" s="616"/>
      <c r="J78" s="616"/>
      <c r="K78" s="616"/>
      <c r="L78" s="617"/>
      <c r="M78" s="409"/>
    </row>
    <row r="79" spans="1:13">
      <c r="A79" s="973" t="s">
        <v>694</v>
      </c>
      <c r="B79" s="973"/>
      <c r="C79" s="973"/>
      <c r="D79" s="973"/>
      <c r="E79" s="973"/>
      <c r="F79" s="973"/>
      <c r="G79" s="417">
        <v>1</v>
      </c>
      <c r="H79" s="618">
        <v>0.1287001287001287</v>
      </c>
      <c r="I79" s="618">
        <v>0.24922118380062305</v>
      </c>
      <c r="J79" s="618">
        <v>0.68027210884353739</v>
      </c>
      <c r="K79" s="618">
        <v>0.55589870290302656</v>
      </c>
      <c r="L79" s="618"/>
      <c r="M79" s="409"/>
    </row>
    <row r="80" spans="1:13">
      <c r="A80" s="973" t="s">
        <v>695</v>
      </c>
      <c r="B80" s="973"/>
      <c r="C80" s="973"/>
      <c r="D80" s="973"/>
      <c r="E80" s="973"/>
      <c r="F80" s="973"/>
      <c r="G80" s="417">
        <v>2</v>
      </c>
      <c r="H80" s="618">
        <v>0.1287001287001287</v>
      </c>
      <c r="I80" s="618">
        <v>0.18691588785046728</v>
      </c>
      <c r="J80" s="618">
        <v>0.18552875695732837</v>
      </c>
      <c r="K80" s="618">
        <v>0.24706609017912293</v>
      </c>
      <c r="L80" s="618"/>
      <c r="M80" s="409"/>
    </row>
    <row r="81" spans="1:13">
      <c r="A81" s="973" t="s">
        <v>696</v>
      </c>
      <c r="B81" s="973"/>
      <c r="C81" s="973"/>
      <c r="D81" s="973"/>
      <c r="E81" s="973"/>
      <c r="F81" s="973"/>
      <c r="G81" s="417">
        <v>3</v>
      </c>
      <c r="H81" s="618">
        <v>0</v>
      </c>
      <c r="I81" s="618">
        <v>0</v>
      </c>
      <c r="J81" s="618">
        <v>6.1842918985776131E-2</v>
      </c>
      <c r="K81" s="618">
        <v>0.12353304508956146</v>
      </c>
      <c r="L81" s="618"/>
      <c r="M81" s="409"/>
    </row>
    <row r="82" spans="1:13">
      <c r="A82" s="472"/>
      <c r="B82" s="473"/>
      <c r="C82" s="473"/>
      <c r="D82" s="473"/>
      <c r="E82" s="473"/>
      <c r="F82" s="474"/>
      <c r="G82" s="619"/>
      <c r="H82" s="620"/>
      <c r="I82" s="620"/>
      <c r="J82" s="620"/>
      <c r="K82" s="620"/>
      <c r="L82" s="620"/>
      <c r="M82" s="409"/>
    </row>
    <row r="83" spans="1:13">
      <c r="A83" s="975" t="s">
        <v>86</v>
      </c>
      <c r="B83" s="976"/>
      <c r="C83" s="976"/>
      <c r="D83" s="976"/>
      <c r="E83" s="976"/>
      <c r="F83" s="977"/>
      <c r="G83" s="418"/>
      <c r="H83" s="621"/>
      <c r="I83" s="621"/>
      <c r="J83" s="621"/>
      <c r="K83" s="621"/>
      <c r="L83" s="621"/>
      <c r="M83" s="409"/>
    </row>
    <row r="84" spans="1:13">
      <c r="A84" s="978" t="s">
        <v>694</v>
      </c>
      <c r="B84" s="978"/>
      <c r="C84" s="978"/>
      <c r="D84" s="978"/>
      <c r="E84" s="978"/>
      <c r="F84" s="978"/>
      <c r="G84" s="419">
        <v>1</v>
      </c>
      <c r="H84" s="622">
        <v>82.496782496782501</v>
      </c>
      <c r="I84" s="622">
        <v>82.118380062305292</v>
      </c>
      <c r="J84" s="622">
        <v>79.591836734693871</v>
      </c>
      <c r="K84" s="622">
        <v>77.764051883878935</v>
      </c>
      <c r="L84" s="622"/>
      <c r="M84" s="409"/>
    </row>
    <row r="85" spans="1:13">
      <c r="A85" s="978" t="s">
        <v>695</v>
      </c>
      <c r="B85" s="978"/>
      <c r="C85" s="978"/>
      <c r="D85" s="978"/>
      <c r="E85" s="978"/>
      <c r="F85" s="978"/>
      <c r="G85" s="419">
        <v>2</v>
      </c>
      <c r="H85" s="622">
        <v>15.637065637065637</v>
      </c>
      <c r="I85" s="622">
        <v>16.510903426791277</v>
      </c>
      <c r="J85" s="622">
        <v>18.614718614718615</v>
      </c>
      <c r="K85" s="622">
        <v>20.38295243977764</v>
      </c>
      <c r="L85" s="622"/>
      <c r="M85" s="409"/>
    </row>
    <row r="86" spans="1:13">
      <c r="A86" s="978" t="s">
        <v>696</v>
      </c>
      <c r="B86" s="978"/>
      <c r="C86" s="978"/>
      <c r="D86" s="978"/>
      <c r="E86" s="978"/>
      <c r="F86" s="978"/>
      <c r="G86" s="419">
        <v>3</v>
      </c>
      <c r="H86" s="622">
        <v>1.8661518661518661</v>
      </c>
      <c r="I86" s="622">
        <v>1.3707165109034267</v>
      </c>
      <c r="J86" s="622">
        <v>1.7934446505875077</v>
      </c>
      <c r="K86" s="622">
        <v>1.8529956763434219</v>
      </c>
      <c r="L86" s="622"/>
      <c r="M86" s="409"/>
    </row>
    <row r="87" spans="1:13">
      <c r="A87" s="974" t="s">
        <v>87</v>
      </c>
      <c r="B87" s="974"/>
      <c r="C87" s="974"/>
      <c r="D87" s="974"/>
      <c r="E87" s="974"/>
      <c r="F87" s="974"/>
      <c r="G87" s="420"/>
      <c r="H87" s="623"/>
      <c r="I87" s="623"/>
      <c r="J87" s="623"/>
      <c r="K87" s="623"/>
      <c r="L87" s="623"/>
      <c r="M87" s="409"/>
    </row>
    <row r="88" spans="1:13">
      <c r="A88" s="974"/>
      <c r="B88" s="974"/>
      <c r="C88" s="974"/>
      <c r="D88" s="974"/>
      <c r="E88" s="974"/>
      <c r="F88" s="974"/>
      <c r="G88" s="419"/>
      <c r="H88" s="623">
        <v>100</v>
      </c>
      <c r="I88" s="623">
        <v>100</v>
      </c>
      <c r="J88" s="623">
        <v>100</v>
      </c>
      <c r="K88" s="623">
        <v>100</v>
      </c>
      <c r="L88" s="623"/>
      <c r="M88" s="409"/>
    </row>
    <row r="89" spans="1:13">
      <c r="A89" s="974"/>
      <c r="B89" s="974"/>
      <c r="C89" s="974"/>
      <c r="D89" s="974"/>
      <c r="E89" s="974"/>
      <c r="F89" s="974"/>
      <c r="G89" s="419"/>
      <c r="H89" s="623">
        <v>100</v>
      </c>
      <c r="I89" s="623">
        <v>100</v>
      </c>
      <c r="J89" s="623">
        <v>100</v>
      </c>
      <c r="K89" s="623">
        <v>100</v>
      </c>
      <c r="L89" s="623"/>
      <c r="M89" s="409"/>
    </row>
    <row r="90" spans="1:13">
      <c r="A90" s="974"/>
      <c r="B90" s="974"/>
      <c r="C90" s="974"/>
      <c r="D90" s="974"/>
      <c r="E90" s="974"/>
      <c r="F90" s="974"/>
      <c r="G90" s="419"/>
      <c r="H90" s="623">
        <v>100</v>
      </c>
      <c r="I90" s="623">
        <v>100</v>
      </c>
      <c r="J90" s="623">
        <v>100</v>
      </c>
      <c r="K90" s="623">
        <v>100</v>
      </c>
      <c r="L90" s="623"/>
      <c r="M90" s="409"/>
    </row>
  </sheetData>
  <mergeCells count="84">
    <mergeCell ref="A11:K11"/>
    <mergeCell ref="A12:K12"/>
    <mergeCell ref="A8:K8"/>
    <mergeCell ref="G3:K3"/>
    <mergeCell ref="A4:F4"/>
    <mergeCell ref="G4:K4"/>
    <mergeCell ref="A9:K9"/>
    <mergeCell ref="A10:K10"/>
    <mergeCell ref="K1:L1"/>
    <mergeCell ref="A6:F6"/>
    <mergeCell ref="G6:K6"/>
    <mergeCell ref="A7:K7"/>
    <mergeCell ref="A5:F5"/>
    <mergeCell ref="G5:K5"/>
    <mergeCell ref="A3:F3"/>
    <mergeCell ref="A15:K15"/>
    <mergeCell ref="A26:G26"/>
    <mergeCell ref="H26:K26"/>
    <mergeCell ref="A27:G27"/>
    <mergeCell ref="H27:K27"/>
    <mergeCell ref="A21:K21"/>
    <mergeCell ref="A22:K22"/>
    <mergeCell ref="H24:K24"/>
    <mergeCell ref="H25:K25"/>
    <mergeCell ref="A25:G25"/>
    <mergeCell ref="A24:G24"/>
    <mergeCell ref="A13:K13"/>
    <mergeCell ref="A88:F88"/>
    <mergeCell ref="A86:F86"/>
    <mergeCell ref="A87:F87"/>
    <mergeCell ref="A85:F85"/>
    <mergeCell ref="A14:K14"/>
    <mergeCell ref="A16:K16"/>
    <mergeCell ref="A17:K17"/>
    <mergeCell ref="A23:G23"/>
    <mergeCell ref="H23:K23"/>
    <mergeCell ref="A20:K20"/>
    <mergeCell ref="A18:K18"/>
    <mergeCell ref="A19:K19"/>
    <mergeCell ref="A73:F73"/>
    <mergeCell ref="C30:K30"/>
    <mergeCell ref="A65:F65"/>
    <mergeCell ref="A61:F61"/>
    <mergeCell ref="A53:F53"/>
    <mergeCell ref="A57:F57"/>
    <mergeCell ref="A49:F49"/>
    <mergeCell ref="A45:F45"/>
    <mergeCell ref="A44:F44"/>
    <mergeCell ref="A37:F37"/>
    <mergeCell ref="A32:F33"/>
    <mergeCell ref="G32:G33"/>
    <mergeCell ref="A56:F56"/>
    <mergeCell ref="A52:F52"/>
    <mergeCell ref="A48:F48"/>
    <mergeCell ref="A51:F51"/>
    <mergeCell ref="A47:F47"/>
    <mergeCell ref="A43:F43"/>
    <mergeCell ref="A41:F41"/>
    <mergeCell ref="A36:F36"/>
    <mergeCell ref="A35:F35"/>
    <mergeCell ref="A39:F39"/>
    <mergeCell ref="A72:F72"/>
    <mergeCell ref="A68:F68"/>
    <mergeCell ref="A60:F60"/>
    <mergeCell ref="A64:F64"/>
    <mergeCell ref="A69:F69"/>
    <mergeCell ref="A90:F90"/>
    <mergeCell ref="A89:F89"/>
    <mergeCell ref="A76:F76"/>
    <mergeCell ref="A80:F80"/>
    <mergeCell ref="A83:F83"/>
    <mergeCell ref="A81:F81"/>
    <mergeCell ref="A77:F77"/>
    <mergeCell ref="A84:F84"/>
    <mergeCell ref="A28:G28"/>
    <mergeCell ref="H28:K28"/>
    <mergeCell ref="A75:F75"/>
    <mergeCell ref="A79:F79"/>
    <mergeCell ref="A71:F71"/>
    <mergeCell ref="A67:F67"/>
    <mergeCell ref="A59:F59"/>
    <mergeCell ref="A63:F63"/>
    <mergeCell ref="A55:F55"/>
    <mergeCell ref="A40:F40"/>
  </mergeCells>
  <phoneticPr fontId="46"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indexed="38"/>
  </sheetPr>
  <dimension ref="A1:M90"/>
  <sheetViews>
    <sheetView topLeftCell="C19" workbookViewId="0">
      <selection activeCell="F30" sqref="F30"/>
    </sheetView>
  </sheetViews>
  <sheetFormatPr defaultRowHeight="13.2"/>
  <sheetData>
    <row r="1" spans="1:13" ht="15.6">
      <c r="A1" s="421"/>
      <c r="B1" s="421"/>
      <c r="C1" s="421"/>
      <c r="D1" s="422"/>
      <c r="E1" s="421"/>
      <c r="F1" s="421"/>
      <c r="G1" s="421"/>
      <c r="H1" s="421"/>
      <c r="I1" s="421"/>
      <c r="J1" s="421"/>
      <c r="K1" s="1034" t="s">
        <v>315</v>
      </c>
      <c r="L1" s="1034"/>
      <c r="M1" s="424"/>
    </row>
    <row r="2" spans="1:13" ht="15.6">
      <c r="A2" s="421"/>
      <c r="B2" s="421"/>
      <c r="C2" s="421"/>
      <c r="D2" s="422"/>
      <c r="E2" s="421"/>
      <c r="F2" s="421"/>
      <c r="G2" s="421"/>
      <c r="H2" s="421"/>
      <c r="I2" s="421"/>
      <c r="J2" s="421"/>
      <c r="K2" s="423"/>
      <c r="L2" s="423"/>
      <c r="M2" s="424"/>
    </row>
    <row r="3" spans="1:13">
      <c r="A3" s="1035" t="s">
        <v>75</v>
      </c>
      <c r="B3" s="1036"/>
      <c r="C3" s="1036"/>
      <c r="D3" s="1036"/>
      <c r="E3" s="1036"/>
      <c r="F3" s="1037"/>
      <c r="G3" s="1038" t="s">
        <v>499</v>
      </c>
      <c r="H3" s="1039"/>
      <c r="I3" s="1039"/>
      <c r="J3" s="1039"/>
      <c r="K3" s="1040"/>
      <c r="L3" s="421"/>
      <c r="M3" s="421"/>
    </row>
    <row r="4" spans="1:13">
      <c r="A4" s="1005" t="s">
        <v>76</v>
      </c>
      <c r="B4" s="1006"/>
      <c r="C4" s="1006"/>
      <c r="D4" s="1006"/>
      <c r="E4" s="1006"/>
      <c r="F4" s="1007"/>
      <c r="G4" s="1031">
        <v>2009</v>
      </c>
      <c r="H4" s="1032"/>
      <c r="I4" s="1032"/>
      <c r="J4" s="1032"/>
      <c r="K4" s="1033"/>
      <c r="L4" s="421"/>
      <c r="M4" s="421"/>
    </row>
    <row r="5" spans="1:13">
      <c r="A5" s="1005" t="s">
        <v>77</v>
      </c>
      <c r="B5" s="1006"/>
      <c r="C5" s="1006"/>
      <c r="D5" s="1006"/>
      <c r="E5" s="1006"/>
      <c r="F5" s="1007"/>
      <c r="G5" s="1031">
        <v>1</v>
      </c>
      <c r="H5" s="1032"/>
      <c r="I5" s="1032"/>
      <c r="J5" s="1032"/>
      <c r="K5" s="1033"/>
      <c r="L5" s="421"/>
      <c r="M5" s="421"/>
    </row>
    <row r="6" spans="1:13">
      <c r="A6" s="1005" t="s">
        <v>78</v>
      </c>
      <c r="B6" s="1006"/>
      <c r="C6" s="1006"/>
      <c r="D6" s="1006"/>
      <c r="E6" s="1006"/>
      <c r="F6" s="1007"/>
      <c r="G6" s="1031" t="s">
        <v>94</v>
      </c>
      <c r="H6" s="1032"/>
      <c r="I6" s="1032"/>
      <c r="J6" s="1032"/>
      <c r="K6" s="1033"/>
      <c r="L6" s="421"/>
      <c r="M6" s="421"/>
    </row>
    <row r="7" spans="1:13">
      <c r="A7" s="1022" t="s">
        <v>587</v>
      </c>
      <c r="B7" s="1023"/>
      <c r="C7" s="1023"/>
      <c r="D7" s="1023"/>
      <c r="E7" s="1023"/>
      <c r="F7" s="1023"/>
      <c r="G7" s="1023"/>
      <c r="H7" s="1023"/>
      <c r="I7" s="1023"/>
      <c r="J7" s="1023"/>
      <c r="K7" s="1024"/>
      <c r="L7" s="422"/>
      <c r="M7" s="421"/>
    </row>
    <row r="8" spans="1:13">
      <c r="A8" s="1005" t="s">
        <v>540</v>
      </c>
      <c r="B8" s="1006"/>
      <c r="C8" s="1006"/>
      <c r="D8" s="1006"/>
      <c r="E8" s="1006"/>
      <c r="F8" s="1006"/>
      <c r="G8" s="1006"/>
      <c r="H8" s="1006"/>
      <c r="I8" s="1006"/>
      <c r="J8" s="1006"/>
      <c r="K8" s="1007"/>
      <c r="L8" s="422"/>
      <c r="M8" s="421"/>
    </row>
    <row r="9" spans="1:13">
      <c r="A9" s="1005" t="s">
        <v>539</v>
      </c>
      <c r="B9" s="1006"/>
      <c r="C9" s="1006"/>
      <c r="D9" s="1006"/>
      <c r="E9" s="1006"/>
      <c r="F9" s="1006"/>
      <c r="G9" s="1006"/>
      <c r="H9" s="1006"/>
      <c r="I9" s="1006"/>
      <c r="J9" s="1006"/>
      <c r="K9" s="1007"/>
      <c r="L9" s="422"/>
      <c r="M9" s="421"/>
    </row>
    <row r="10" spans="1:13">
      <c r="A10" s="1005" t="s">
        <v>541</v>
      </c>
      <c r="B10" s="1006"/>
      <c r="C10" s="1006"/>
      <c r="D10" s="1006"/>
      <c r="E10" s="1006"/>
      <c r="F10" s="1006"/>
      <c r="G10" s="1006"/>
      <c r="H10" s="1006"/>
      <c r="I10" s="1006"/>
      <c r="J10" s="1006"/>
      <c r="K10" s="1007"/>
      <c r="L10" s="422"/>
      <c r="M10" s="421"/>
    </row>
    <row r="11" spans="1:13">
      <c r="A11" s="1005" t="s">
        <v>543</v>
      </c>
      <c r="B11" s="1006"/>
      <c r="C11" s="1006"/>
      <c r="D11" s="1006"/>
      <c r="E11" s="1006"/>
      <c r="F11" s="1006"/>
      <c r="G11" s="1006"/>
      <c r="H11" s="1006"/>
      <c r="I11" s="1006"/>
      <c r="J11" s="1006"/>
      <c r="K11" s="1007"/>
      <c r="L11" s="422"/>
      <c r="M11" s="421"/>
    </row>
    <row r="12" spans="1:13">
      <c r="A12" s="1005" t="s">
        <v>544</v>
      </c>
      <c r="B12" s="1006"/>
      <c r="C12" s="1006"/>
      <c r="D12" s="1006"/>
      <c r="E12" s="1006"/>
      <c r="F12" s="1006"/>
      <c r="G12" s="1006"/>
      <c r="H12" s="1006"/>
      <c r="I12" s="1006"/>
      <c r="J12" s="1006"/>
      <c r="K12" s="1007"/>
      <c r="L12" s="422"/>
      <c r="M12" s="421"/>
    </row>
    <row r="13" spans="1:13">
      <c r="A13" s="1005" t="s">
        <v>545</v>
      </c>
      <c r="B13" s="1006"/>
      <c r="C13" s="1006"/>
      <c r="D13" s="1006"/>
      <c r="E13" s="1006"/>
      <c r="F13" s="1006"/>
      <c r="G13" s="1006"/>
      <c r="H13" s="1006"/>
      <c r="I13" s="1006"/>
      <c r="J13" s="1006"/>
      <c r="K13" s="1007"/>
      <c r="L13" s="422"/>
      <c r="M13" s="421"/>
    </row>
    <row r="14" spans="1:13">
      <c r="A14" s="1005" t="s">
        <v>529</v>
      </c>
      <c r="B14" s="1006"/>
      <c r="C14" s="1006"/>
      <c r="D14" s="1006"/>
      <c r="E14" s="1006"/>
      <c r="F14" s="1006"/>
      <c r="G14" s="1006"/>
      <c r="H14" s="1006"/>
      <c r="I14" s="1006"/>
      <c r="J14" s="1006"/>
      <c r="K14" s="1007"/>
      <c r="L14" s="422"/>
      <c r="M14" s="421"/>
    </row>
    <row r="15" spans="1:13">
      <c r="A15" s="1005" t="s">
        <v>95</v>
      </c>
      <c r="B15" s="1006"/>
      <c r="C15" s="1006"/>
      <c r="D15" s="1006"/>
      <c r="E15" s="1006"/>
      <c r="F15" s="1006"/>
      <c r="G15" s="1006"/>
      <c r="H15" s="1006"/>
      <c r="I15" s="1006"/>
      <c r="J15" s="1006"/>
      <c r="K15" s="1007"/>
      <c r="L15" s="422"/>
      <c r="M15" s="421"/>
    </row>
    <row r="16" spans="1:13">
      <c r="A16" s="1005" t="s">
        <v>582</v>
      </c>
      <c r="B16" s="1006"/>
      <c r="C16" s="1006"/>
      <c r="D16" s="1006"/>
      <c r="E16" s="1006"/>
      <c r="F16" s="1006"/>
      <c r="G16" s="1006"/>
      <c r="H16" s="1006"/>
      <c r="I16" s="1006"/>
      <c r="J16" s="1006"/>
      <c r="K16" s="1007"/>
      <c r="L16" s="422"/>
      <c r="M16" s="421"/>
    </row>
    <row r="17" spans="1:13">
      <c r="A17" s="1005" t="s">
        <v>583</v>
      </c>
      <c r="B17" s="1006"/>
      <c r="C17" s="1006"/>
      <c r="D17" s="1006"/>
      <c r="E17" s="1006"/>
      <c r="F17" s="1006"/>
      <c r="G17" s="1006"/>
      <c r="H17" s="1006"/>
      <c r="I17" s="1006"/>
      <c r="J17" s="1006"/>
      <c r="K17" s="1007"/>
      <c r="L17" s="422"/>
      <c r="M17" s="421"/>
    </row>
    <row r="18" spans="1:13">
      <c r="A18" s="1005" t="s">
        <v>232</v>
      </c>
      <c r="B18" s="1006"/>
      <c r="C18" s="1006"/>
      <c r="D18" s="1006"/>
      <c r="E18" s="1006"/>
      <c r="F18" s="1006"/>
      <c r="G18" s="1006"/>
      <c r="H18" s="1006"/>
      <c r="I18" s="1006"/>
      <c r="J18" s="1006"/>
      <c r="K18" s="1007"/>
      <c r="L18" s="422"/>
      <c r="M18" s="421"/>
    </row>
    <row r="19" spans="1:13">
      <c r="A19" s="1028" t="s">
        <v>79</v>
      </c>
      <c r="B19" s="1029"/>
      <c r="C19" s="1029"/>
      <c r="D19" s="1029"/>
      <c r="E19" s="1029"/>
      <c r="F19" s="1029"/>
      <c r="G19" s="1029"/>
      <c r="H19" s="1029"/>
      <c r="I19" s="1029"/>
      <c r="J19" s="1029"/>
      <c r="K19" s="1030"/>
      <c r="L19" s="422"/>
      <c r="M19" s="421"/>
    </row>
    <row r="20" spans="1:13">
      <c r="A20" s="1028" t="s">
        <v>80</v>
      </c>
      <c r="B20" s="1029"/>
      <c r="C20" s="1029"/>
      <c r="D20" s="1029"/>
      <c r="E20" s="1029"/>
      <c r="F20" s="1029"/>
      <c r="G20" s="1029"/>
      <c r="H20" s="1029"/>
      <c r="I20" s="1029"/>
      <c r="J20" s="1029"/>
      <c r="K20" s="1030"/>
      <c r="L20" s="422"/>
      <c r="M20" s="421"/>
    </row>
    <row r="21" spans="1:13">
      <c r="A21" s="1028" t="s">
        <v>81</v>
      </c>
      <c r="B21" s="1029"/>
      <c r="C21" s="1029"/>
      <c r="D21" s="1029"/>
      <c r="E21" s="1029"/>
      <c r="F21" s="1029"/>
      <c r="G21" s="1029"/>
      <c r="H21" s="1029"/>
      <c r="I21" s="1029"/>
      <c r="J21" s="1029"/>
      <c r="K21" s="1030"/>
      <c r="L21" s="422"/>
      <c r="M21" s="421"/>
    </row>
    <row r="22" spans="1:13">
      <c r="A22" s="1022" t="s">
        <v>591</v>
      </c>
      <c r="B22" s="1023"/>
      <c r="C22" s="1023"/>
      <c r="D22" s="1023"/>
      <c r="E22" s="1023"/>
      <c r="F22" s="1023"/>
      <c r="G22" s="1023"/>
      <c r="H22" s="1023"/>
      <c r="I22" s="1023"/>
      <c r="J22" s="1023"/>
      <c r="K22" s="1024"/>
      <c r="L22" s="422"/>
      <c r="M22" s="421"/>
    </row>
    <row r="23" spans="1:13">
      <c r="A23" s="1022" t="s">
        <v>82</v>
      </c>
      <c r="B23" s="1023"/>
      <c r="C23" s="1023"/>
      <c r="D23" s="1023"/>
      <c r="E23" s="1023"/>
      <c r="F23" s="1023"/>
      <c r="G23" s="1024"/>
      <c r="H23" s="1025" t="s">
        <v>83</v>
      </c>
      <c r="I23" s="1026"/>
      <c r="J23" s="1026"/>
      <c r="K23" s="1027"/>
      <c r="L23" s="421"/>
      <c r="M23" s="421"/>
    </row>
    <row r="24" spans="1:13">
      <c r="A24" s="1005" t="s">
        <v>96</v>
      </c>
      <c r="B24" s="1006"/>
      <c r="C24" s="1006"/>
      <c r="D24" s="1006"/>
      <c r="E24" s="1006"/>
      <c r="F24" s="1006"/>
      <c r="G24" s="1007"/>
      <c r="H24" s="1031">
        <v>1717</v>
      </c>
      <c r="I24" s="1032"/>
      <c r="J24" s="1032"/>
      <c r="K24" s="1033"/>
      <c r="L24" s="421"/>
      <c r="M24" s="421"/>
    </row>
    <row r="25" spans="1:13">
      <c r="A25" s="1005" t="s">
        <v>97</v>
      </c>
      <c r="B25" s="1006"/>
      <c r="C25" s="1006"/>
      <c r="D25" s="1006"/>
      <c r="E25" s="1006"/>
      <c r="F25" s="1006"/>
      <c r="G25" s="1007"/>
      <c r="H25" s="1031">
        <v>727490</v>
      </c>
      <c r="I25" s="1032"/>
      <c r="J25" s="1032"/>
      <c r="K25" s="1033"/>
      <c r="L25" s="421"/>
      <c r="M25" s="421"/>
    </row>
    <row r="26" spans="1:13">
      <c r="A26" s="1005" t="s">
        <v>98</v>
      </c>
      <c r="B26" s="1006"/>
      <c r="C26" s="1006"/>
      <c r="D26" s="1006"/>
      <c r="E26" s="1006"/>
      <c r="F26" s="1006"/>
      <c r="G26" s="1007"/>
      <c r="H26" s="1031">
        <v>1617754.14</v>
      </c>
      <c r="I26" s="1032"/>
      <c r="J26" s="1032"/>
      <c r="K26" s="1033"/>
      <c r="L26" s="421"/>
      <c r="M26" s="421"/>
    </row>
    <row r="27" spans="1:13">
      <c r="A27" s="1005" t="s">
        <v>316</v>
      </c>
      <c r="B27" s="1006"/>
      <c r="C27" s="1006"/>
      <c r="D27" s="1006"/>
      <c r="E27" s="1006"/>
      <c r="F27" s="1006"/>
      <c r="G27" s="1007"/>
      <c r="H27" s="1008">
        <v>1619</v>
      </c>
      <c r="I27" s="1008"/>
      <c r="J27" s="1008"/>
      <c r="K27" s="1008"/>
      <c r="L27" s="421"/>
      <c r="M27" s="421"/>
    </row>
    <row r="28" spans="1:13">
      <c r="A28" s="1005"/>
      <c r="B28" s="1006"/>
      <c r="C28" s="1006"/>
      <c r="D28" s="1006"/>
      <c r="E28" s="1006"/>
      <c r="F28" s="1006"/>
      <c r="G28" s="1007"/>
      <c r="H28" s="1008"/>
      <c r="I28" s="1008"/>
      <c r="J28" s="1008"/>
      <c r="K28" s="1008"/>
      <c r="L28" s="421"/>
      <c r="M28" s="421"/>
    </row>
    <row r="29" spans="1:13">
      <c r="A29" s="425"/>
      <c r="B29" s="425"/>
      <c r="C29" s="425"/>
      <c r="D29" s="425"/>
      <c r="E29" s="425"/>
      <c r="F29" s="425"/>
      <c r="G29" s="425"/>
      <c r="H29" s="426"/>
      <c r="I29" s="426"/>
      <c r="J29" s="426"/>
      <c r="K29" s="426"/>
      <c r="L29" s="421"/>
      <c r="M29" s="421"/>
    </row>
    <row r="30" spans="1:13">
      <c r="A30" s="421"/>
      <c r="B30" s="421"/>
      <c r="C30" s="1021" t="s">
        <v>84</v>
      </c>
      <c r="D30" s="1021"/>
      <c r="E30" s="1021"/>
      <c r="F30" s="1021"/>
      <c r="G30" s="1021"/>
      <c r="H30" s="1021"/>
      <c r="I30" s="1021"/>
      <c r="J30" s="1021"/>
      <c r="K30" s="1021"/>
      <c r="L30" s="427"/>
      <c r="M30" s="421"/>
    </row>
    <row r="31" spans="1:13">
      <c r="A31" s="421"/>
      <c r="B31" s="421"/>
      <c r="C31" s="421"/>
      <c r="D31" s="421"/>
      <c r="E31" s="421"/>
      <c r="F31" s="421"/>
      <c r="G31" s="421"/>
      <c r="H31" s="421"/>
      <c r="I31" s="421"/>
      <c r="J31" s="428"/>
      <c r="K31" s="428"/>
      <c r="L31" s="421"/>
      <c r="M31" s="421"/>
    </row>
    <row r="32" spans="1:13" ht="52.8">
      <c r="A32" s="1015" t="s">
        <v>85</v>
      </c>
      <c r="B32" s="1016"/>
      <c r="C32" s="1016"/>
      <c r="D32" s="1016"/>
      <c r="E32" s="1016"/>
      <c r="F32" s="1017"/>
      <c r="G32" s="1015" t="s">
        <v>83</v>
      </c>
      <c r="H32" s="624" t="s">
        <v>693</v>
      </c>
      <c r="I32" s="624" t="s">
        <v>222</v>
      </c>
      <c r="J32" s="625" t="s">
        <v>411</v>
      </c>
      <c r="K32" s="626" t="s">
        <v>197</v>
      </c>
      <c r="L32" s="626" t="s">
        <v>484</v>
      </c>
      <c r="M32" s="421"/>
    </row>
    <row r="33" spans="1:13">
      <c r="A33" s="1018"/>
      <c r="B33" s="1019"/>
      <c r="C33" s="1019"/>
      <c r="D33" s="1019"/>
      <c r="E33" s="1019"/>
      <c r="F33" s="1020"/>
      <c r="G33" s="1018"/>
      <c r="H33" s="627"/>
      <c r="I33" s="627"/>
      <c r="J33" s="628"/>
      <c r="K33" s="629"/>
      <c r="L33" s="629"/>
      <c r="M33" s="421"/>
    </row>
    <row r="34" spans="1:13">
      <c r="A34" s="475" t="s">
        <v>586</v>
      </c>
      <c r="B34" s="476"/>
      <c r="C34" s="476"/>
      <c r="D34" s="476"/>
      <c r="E34" s="476"/>
      <c r="F34" s="476"/>
      <c r="G34" s="477"/>
      <c r="H34" s="630"/>
      <c r="I34" s="630"/>
      <c r="J34" s="630"/>
      <c r="K34" s="630"/>
      <c r="L34" s="631"/>
      <c r="M34" s="421"/>
    </row>
    <row r="35" spans="1:13">
      <c r="A35" s="1009" t="s">
        <v>697</v>
      </c>
      <c r="B35" s="1009"/>
      <c r="C35" s="1009"/>
      <c r="D35" s="1009"/>
      <c r="E35" s="1009"/>
      <c r="F35" s="1009"/>
      <c r="G35" s="429">
        <v>1</v>
      </c>
      <c r="H35" s="632">
        <v>44.401544401544399</v>
      </c>
      <c r="I35" s="632">
        <v>44.299065420560744</v>
      </c>
      <c r="J35" s="632">
        <v>41.001855287569576</v>
      </c>
      <c r="K35" s="632">
        <v>41.568869672637433</v>
      </c>
      <c r="L35" s="632"/>
      <c r="M35" s="421"/>
    </row>
    <row r="36" spans="1:13">
      <c r="A36" s="1009" t="s">
        <v>698</v>
      </c>
      <c r="B36" s="1009"/>
      <c r="C36" s="1009"/>
      <c r="D36" s="1009"/>
      <c r="E36" s="1009"/>
      <c r="F36" s="1009"/>
      <c r="G36" s="429">
        <v>2</v>
      </c>
      <c r="H36" s="632">
        <v>55.276705276705279</v>
      </c>
      <c r="I36" s="632">
        <v>55.202492211838006</v>
      </c>
      <c r="J36" s="632">
        <v>58.627087198515767</v>
      </c>
      <c r="K36" s="632">
        <v>58.060531192093883</v>
      </c>
      <c r="L36" s="632"/>
      <c r="M36" s="421"/>
    </row>
    <row r="37" spans="1:13">
      <c r="A37" s="1009" t="s">
        <v>699</v>
      </c>
      <c r="B37" s="1009"/>
      <c r="C37" s="1009"/>
      <c r="D37" s="1009"/>
      <c r="E37" s="1009"/>
      <c r="F37" s="1009"/>
      <c r="G37" s="429">
        <v>3</v>
      </c>
      <c r="H37" s="632">
        <v>0.32175032175032175</v>
      </c>
      <c r="I37" s="632">
        <v>0.49844236760124611</v>
      </c>
      <c r="J37" s="632">
        <v>0.37105751391465674</v>
      </c>
      <c r="K37" s="632">
        <v>0.37059913526868438</v>
      </c>
      <c r="L37" s="632"/>
      <c r="M37" s="421"/>
    </row>
    <row r="38" spans="1:13">
      <c r="A38" s="475" t="s">
        <v>540</v>
      </c>
      <c r="B38" s="476"/>
      <c r="C38" s="476"/>
      <c r="D38" s="476"/>
      <c r="E38" s="476"/>
      <c r="F38" s="476"/>
      <c r="G38" s="477"/>
      <c r="H38" s="630"/>
      <c r="I38" s="630"/>
      <c r="J38" s="630"/>
      <c r="K38" s="630"/>
      <c r="L38" s="631"/>
      <c r="M38" s="421"/>
    </row>
    <row r="39" spans="1:13">
      <c r="A39" s="1009" t="s">
        <v>697</v>
      </c>
      <c r="B39" s="1009"/>
      <c r="C39" s="1009"/>
      <c r="D39" s="1009"/>
      <c r="E39" s="1009"/>
      <c r="F39" s="1009"/>
      <c r="G39" s="429">
        <v>1</v>
      </c>
      <c r="H39" s="632">
        <v>3.4749034749034751</v>
      </c>
      <c r="I39" s="632">
        <v>3.1775700934579438</v>
      </c>
      <c r="J39" s="632">
        <v>3.2158317872603588</v>
      </c>
      <c r="K39" s="632">
        <v>2.4706609017912293</v>
      </c>
      <c r="L39" s="632"/>
      <c r="M39" s="421"/>
    </row>
    <row r="40" spans="1:13">
      <c r="A40" s="1009" t="s">
        <v>698</v>
      </c>
      <c r="B40" s="1009"/>
      <c r="C40" s="1009"/>
      <c r="D40" s="1009"/>
      <c r="E40" s="1009"/>
      <c r="F40" s="1009"/>
      <c r="G40" s="429">
        <v>2</v>
      </c>
      <c r="H40" s="632">
        <v>3.7323037323037322</v>
      </c>
      <c r="I40" s="632">
        <v>3.6137071651090342</v>
      </c>
      <c r="J40" s="632">
        <v>3.5868893011750154</v>
      </c>
      <c r="K40" s="632">
        <v>4.0148239654107476</v>
      </c>
      <c r="L40" s="632"/>
      <c r="M40" s="421"/>
    </row>
    <row r="41" spans="1:13">
      <c r="A41" s="1009" t="s">
        <v>699</v>
      </c>
      <c r="B41" s="1009"/>
      <c r="C41" s="1009"/>
      <c r="D41" s="1009"/>
      <c r="E41" s="1009"/>
      <c r="F41" s="1009"/>
      <c r="G41" s="429">
        <v>3</v>
      </c>
      <c r="H41" s="632">
        <v>0</v>
      </c>
      <c r="I41" s="632">
        <v>6.2305295950155763E-2</v>
      </c>
      <c r="J41" s="632">
        <v>0</v>
      </c>
      <c r="K41" s="632">
        <v>0</v>
      </c>
      <c r="L41" s="632"/>
      <c r="M41" s="421"/>
    </row>
    <row r="42" spans="1:13">
      <c r="A42" s="475" t="s">
        <v>539</v>
      </c>
      <c r="B42" s="476"/>
      <c r="C42" s="476"/>
      <c r="D42" s="476"/>
      <c r="E42" s="476"/>
      <c r="F42" s="476"/>
      <c r="G42" s="477"/>
      <c r="H42" s="630"/>
      <c r="I42" s="630"/>
      <c r="J42" s="630"/>
      <c r="K42" s="630"/>
      <c r="L42" s="631"/>
      <c r="M42" s="421"/>
    </row>
    <row r="43" spans="1:13">
      <c r="A43" s="1009" t="s">
        <v>697</v>
      </c>
      <c r="B43" s="1009"/>
      <c r="C43" s="1009"/>
      <c r="D43" s="1009"/>
      <c r="E43" s="1009"/>
      <c r="F43" s="1009"/>
      <c r="G43" s="429">
        <v>1</v>
      </c>
      <c r="H43" s="632">
        <v>4.2471042471042475</v>
      </c>
      <c r="I43" s="632">
        <v>4.2990654205607477</v>
      </c>
      <c r="J43" s="632">
        <v>3.8961038961038961</v>
      </c>
      <c r="K43" s="632">
        <v>3.8912909203211861</v>
      </c>
      <c r="L43" s="632"/>
      <c r="M43" s="421"/>
    </row>
    <row r="44" spans="1:13">
      <c r="A44" s="1009" t="s">
        <v>698</v>
      </c>
      <c r="B44" s="1009"/>
      <c r="C44" s="1009"/>
      <c r="D44" s="1009"/>
      <c r="E44" s="1009"/>
      <c r="F44" s="1009"/>
      <c r="G44" s="429">
        <v>2</v>
      </c>
      <c r="H44" s="632">
        <v>1.7374517374517375</v>
      </c>
      <c r="I44" s="632">
        <v>1.8068535825545171</v>
      </c>
      <c r="J44" s="632">
        <v>2.1026592455163882</v>
      </c>
      <c r="K44" s="632">
        <v>2.038295243977764</v>
      </c>
      <c r="L44" s="632"/>
      <c r="M44" s="421"/>
    </row>
    <row r="45" spans="1:13">
      <c r="A45" s="1009" t="s">
        <v>699</v>
      </c>
      <c r="B45" s="1009"/>
      <c r="C45" s="1009"/>
      <c r="D45" s="1009"/>
      <c r="E45" s="1009"/>
      <c r="F45" s="1009"/>
      <c r="G45" s="429">
        <v>3</v>
      </c>
      <c r="H45" s="632">
        <v>0</v>
      </c>
      <c r="I45" s="632">
        <v>0</v>
      </c>
      <c r="J45" s="632">
        <v>0</v>
      </c>
      <c r="K45" s="632">
        <v>0</v>
      </c>
      <c r="L45" s="632"/>
      <c r="M45" s="421"/>
    </row>
    <row r="46" spans="1:13">
      <c r="A46" s="475" t="s">
        <v>529</v>
      </c>
      <c r="B46" s="476"/>
      <c r="C46" s="476"/>
      <c r="D46" s="476"/>
      <c r="E46" s="476"/>
      <c r="F46" s="476"/>
      <c r="G46" s="477"/>
      <c r="H46" s="630"/>
      <c r="I46" s="630"/>
      <c r="J46" s="630"/>
      <c r="K46" s="630"/>
      <c r="L46" s="631"/>
      <c r="M46" s="421"/>
    </row>
    <row r="47" spans="1:13">
      <c r="A47" s="1009" t="s">
        <v>697</v>
      </c>
      <c r="B47" s="1009"/>
      <c r="C47" s="1009"/>
      <c r="D47" s="1009"/>
      <c r="E47" s="1009"/>
      <c r="F47" s="1009"/>
      <c r="G47" s="429">
        <v>1</v>
      </c>
      <c r="H47" s="632">
        <v>13.063063063063064</v>
      </c>
      <c r="I47" s="632">
        <v>12.274143302180685</v>
      </c>
      <c r="J47" s="632">
        <v>10.142238713667284</v>
      </c>
      <c r="K47" s="632">
        <v>9.3885114268066712</v>
      </c>
      <c r="L47" s="632"/>
      <c r="M47" s="421"/>
    </row>
    <row r="48" spans="1:13">
      <c r="A48" s="1009" t="s">
        <v>698</v>
      </c>
      <c r="B48" s="1009"/>
      <c r="C48" s="1009"/>
      <c r="D48" s="1009"/>
      <c r="E48" s="1009"/>
      <c r="F48" s="1009"/>
      <c r="G48" s="429">
        <v>2</v>
      </c>
      <c r="H48" s="632">
        <v>16.087516087516086</v>
      </c>
      <c r="I48" s="632">
        <v>16.635514018691588</v>
      </c>
      <c r="J48" s="632">
        <v>18.305504019789733</v>
      </c>
      <c r="K48" s="632">
        <v>19.45645460160593</v>
      </c>
      <c r="L48" s="632"/>
      <c r="M48" s="421"/>
    </row>
    <row r="49" spans="1:13">
      <c r="A49" s="1009" t="s">
        <v>699</v>
      </c>
      <c r="B49" s="1009"/>
      <c r="C49" s="1009"/>
      <c r="D49" s="1009"/>
      <c r="E49" s="1009"/>
      <c r="F49" s="1009"/>
      <c r="G49" s="429">
        <v>3</v>
      </c>
      <c r="H49" s="632">
        <v>0.2574002574002574</v>
      </c>
      <c r="I49" s="632">
        <v>0.18691588785046728</v>
      </c>
      <c r="J49" s="632">
        <v>0.24737167594310452</v>
      </c>
      <c r="K49" s="632">
        <v>0.24706609017912293</v>
      </c>
      <c r="L49" s="632"/>
      <c r="M49" s="421"/>
    </row>
    <row r="50" spans="1:13">
      <c r="A50" s="475" t="s">
        <v>583</v>
      </c>
      <c r="B50" s="476"/>
      <c r="C50" s="476"/>
      <c r="D50" s="476"/>
      <c r="E50" s="476"/>
      <c r="F50" s="476"/>
      <c r="G50" s="477"/>
      <c r="H50" s="630"/>
      <c r="I50" s="630"/>
      <c r="J50" s="630"/>
      <c r="K50" s="630"/>
      <c r="L50" s="631"/>
      <c r="M50" s="421"/>
    </row>
    <row r="51" spans="1:13">
      <c r="A51" s="1009" t="s">
        <v>697</v>
      </c>
      <c r="B51" s="1009"/>
      <c r="C51" s="1009"/>
      <c r="D51" s="1009"/>
      <c r="E51" s="1009"/>
      <c r="F51" s="1009"/>
      <c r="G51" s="429">
        <v>1</v>
      </c>
      <c r="H51" s="632">
        <v>1.4800514800514801</v>
      </c>
      <c r="I51" s="632">
        <v>1.308411214953271</v>
      </c>
      <c r="J51" s="632">
        <v>1.6697588126159555</v>
      </c>
      <c r="K51" s="632">
        <v>2.038295243977764</v>
      </c>
      <c r="L51" s="632"/>
      <c r="M51" s="421"/>
    </row>
    <row r="52" spans="1:13">
      <c r="A52" s="1009" t="s">
        <v>698</v>
      </c>
      <c r="B52" s="1009"/>
      <c r="C52" s="1009"/>
      <c r="D52" s="1009"/>
      <c r="E52" s="1009"/>
      <c r="F52" s="1009"/>
      <c r="G52" s="429">
        <v>2</v>
      </c>
      <c r="H52" s="632">
        <v>3.6679536679536677</v>
      </c>
      <c r="I52" s="632">
        <v>3.6137071651090342</v>
      </c>
      <c r="J52" s="632">
        <v>3.2158317872603588</v>
      </c>
      <c r="K52" s="632">
        <v>2.8412600370599135</v>
      </c>
      <c r="L52" s="632"/>
      <c r="M52" s="421"/>
    </row>
    <row r="53" spans="1:13">
      <c r="A53" s="1009" t="s">
        <v>699</v>
      </c>
      <c r="B53" s="1009"/>
      <c r="C53" s="1009"/>
      <c r="D53" s="1009"/>
      <c r="E53" s="1009"/>
      <c r="F53" s="1009"/>
      <c r="G53" s="429">
        <v>3</v>
      </c>
      <c r="H53" s="632">
        <v>0</v>
      </c>
      <c r="I53" s="632">
        <v>6.2305295950155763E-2</v>
      </c>
      <c r="J53" s="632">
        <v>0</v>
      </c>
      <c r="K53" s="632">
        <v>0</v>
      </c>
      <c r="L53" s="632"/>
      <c r="M53" s="421"/>
    </row>
    <row r="54" spans="1:13">
      <c r="A54" s="475" t="s">
        <v>541</v>
      </c>
      <c r="B54" s="476"/>
      <c r="C54" s="476"/>
      <c r="D54" s="476"/>
      <c r="E54" s="476"/>
      <c r="F54" s="476"/>
      <c r="G54" s="477"/>
      <c r="H54" s="630"/>
      <c r="I54" s="630"/>
      <c r="J54" s="630"/>
      <c r="K54" s="630"/>
      <c r="L54" s="631"/>
      <c r="M54" s="421"/>
    </row>
    <row r="55" spans="1:13">
      <c r="A55" s="1009" t="s">
        <v>697</v>
      </c>
      <c r="B55" s="1009"/>
      <c r="C55" s="1009"/>
      <c r="D55" s="1009"/>
      <c r="E55" s="1009"/>
      <c r="F55" s="1009"/>
      <c r="G55" s="429">
        <v>1</v>
      </c>
      <c r="H55" s="632">
        <v>5.9202059202059205</v>
      </c>
      <c r="I55" s="632">
        <v>5.7943925233644862</v>
      </c>
      <c r="J55" s="632">
        <v>5.504019789734075</v>
      </c>
      <c r="K55" s="632">
        <v>5.003088326127239</v>
      </c>
      <c r="L55" s="632"/>
      <c r="M55" s="421"/>
    </row>
    <row r="56" spans="1:13">
      <c r="A56" s="1009" t="s">
        <v>698</v>
      </c>
      <c r="B56" s="1009"/>
      <c r="C56" s="1009"/>
      <c r="D56" s="1009"/>
      <c r="E56" s="1009"/>
      <c r="F56" s="1009"/>
      <c r="G56" s="429">
        <v>2</v>
      </c>
      <c r="H56" s="632">
        <v>8.9446589446589453</v>
      </c>
      <c r="I56" s="632">
        <v>8.5358255451713401</v>
      </c>
      <c r="J56" s="632">
        <v>9.1527520098948667</v>
      </c>
      <c r="K56" s="632">
        <v>8.5237801111797413</v>
      </c>
      <c r="L56" s="632"/>
      <c r="M56" s="421"/>
    </row>
    <row r="57" spans="1:13">
      <c r="A57" s="1009" t="s">
        <v>699</v>
      </c>
      <c r="B57" s="1009"/>
      <c r="C57" s="1009"/>
      <c r="D57" s="1009"/>
      <c r="E57" s="1009"/>
      <c r="F57" s="1009"/>
      <c r="G57" s="429">
        <v>3</v>
      </c>
      <c r="H57" s="632">
        <v>6.4350064350064351E-2</v>
      </c>
      <c r="I57" s="632">
        <v>0.12461059190031153</v>
      </c>
      <c r="J57" s="632">
        <v>6.1842918985776131E-2</v>
      </c>
      <c r="K57" s="632">
        <v>0</v>
      </c>
      <c r="L57" s="632"/>
      <c r="M57" s="421"/>
    </row>
    <row r="58" spans="1:13">
      <c r="A58" s="475" t="s">
        <v>95</v>
      </c>
      <c r="B58" s="476"/>
      <c r="C58" s="476"/>
      <c r="D58" s="476"/>
      <c r="E58" s="476"/>
      <c r="F58" s="476"/>
      <c r="G58" s="477"/>
      <c r="H58" s="630"/>
      <c r="I58" s="630"/>
      <c r="J58" s="630"/>
      <c r="K58" s="630"/>
      <c r="L58" s="631"/>
      <c r="M58" s="421"/>
    </row>
    <row r="59" spans="1:13">
      <c r="A59" s="1009" t="s">
        <v>697</v>
      </c>
      <c r="B59" s="1009"/>
      <c r="C59" s="1009"/>
      <c r="D59" s="1009"/>
      <c r="E59" s="1009"/>
      <c r="F59" s="1009"/>
      <c r="G59" s="429">
        <v>1</v>
      </c>
      <c r="H59" s="632">
        <v>6.1132561132561136</v>
      </c>
      <c r="I59" s="632">
        <v>6.6043613707165107</v>
      </c>
      <c r="J59" s="632">
        <v>6.0606060606060606</v>
      </c>
      <c r="K59" s="632">
        <v>8.1531809759110558</v>
      </c>
      <c r="L59" s="632"/>
      <c r="M59" s="421"/>
    </row>
    <row r="60" spans="1:13">
      <c r="A60" s="1009" t="s">
        <v>698</v>
      </c>
      <c r="B60" s="1009"/>
      <c r="C60" s="1009"/>
      <c r="D60" s="1009"/>
      <c r="E60" s="1009"/>
      <c r="F60" s="1009"/>
      <c r="G60" s="429">
        <v>2</v>
      </c>
      <c r="H60" s="632">
        <v>11.132561132561133</v>
      </c>
      <c r="I60" s="632">
        <v>11.401869158878505</v>
      </c>
      <c r="J60" s="632">
        <v>12.121212121212121</v>
      </c>
      <c r="K60" s="632">
        <v>10.500308832612724</v>
      </c>
      <c r="L60" s="632"/>
      <c r="M60" s="421"/>
    </row>
    <row r="61" spans="1:13">
      <c r="A61" s="1009" t="s">
        <v>699</v>
      </c>
      <c r="B61" s="1009"/>
      <c r="C61" s="1009"/>
      <c r="D61" s="1009"/>
      <c r="E61" s="1009"/>
      <c r="F61" s="1009"/>
      <c r="G61" s="429">
        <v>3</v>
      </c>
      <c r="H61" s="632">
        <v>0</v>
      </c>
      <c r="I61" s="632">
        <v>0</v>
      </c>
      <c r="J61" s="632">
        <v>6.1842918985776131E-2</v>
      </c>
      <c r="K61" s="632">
        <v>0.12353304508956146</v>
      </c>
      <c r="L61" s="632"/>
      <c r="M61" s="421"/>
    </row>
    <row r="62" spans="1:13">
      <c r="A62" s="475" t="s">
        <v>543</v>
      </c>
      <c r="B62" s="476"/>
      <c r="C62" s="476"/>
      <c r="D62" s="476"/>
      <c r="E62" s="476"/>
      <c r="F62" s="476"/>
      <c r="G62" s="477"/>
      <c r="H62" s="630"/>
      <c r="I62" s="630"/>
      <c r="J62" s="630"/>
      <c r="K62" s="630"/>
      <c r="L62" s="631"/>
      <c r="M62" s="421"/>
    </row>
    <row r="63" spans="1:13">
      <c r="A63" s="1009" t="s">
        <v>697</v>
      </c>
      <c r="B63" s="1009"/>
      <c r="C63" s="1009"/>
      <c r="D63" s="1009"/>
      <c r="E63" s="1009"/>
      <c r="F63" s="1009"/>
      <c r="G63" s="429">
        <v>1</v>
      </c>
      <c r="H63" s="632">
        <v>1.3513513513513513</v>
      </c>
      <c r="I63" s="632">
        <v>1.3707165109034267</v>
      </c>
      <c r="J63" s="632">
        <v>1.4223871366728509</v>
      </c>
      <c r="K63" s="632">
        <v>1.4206300185299567</v>
      </c>
      <c r="L63" s="632"/>
      <c r="M63" s="421"/>
    </row>
    <row r="64" spans="1:13">
      <c r="A64" s="1009" t="s">
        <v>698</v>
      </c>
      <c r="B64" s="1009"/>
      <c r="C64" s="1009"/>
      <c r="D64" s="1009"/>
      <c r="E64" s="1009"/>
      <c r="F64" s="1009"/>
      <c r="G64" s="429">
        <v>2</v>
      </c>
      <c r="H64" s="632">
        <v>0.90090090090090091</v>
      </c>
      <c r="I64" s="632">
        <v>0.99688473520249221</v>
      </c>
      <c r="J64" s="632">
        <v>0.92764378478664189</v>
      </c>
      <c r="K64" s="632">
        <v>1.0500308832612724</v>
      </c>
      <c r="L64" s="632"/>
      <c r="M64" s="421"/>
    </row>
    <row r="65" spans="1:13">
      <c r="A65" s="1009" t="s">
        <v>699</v>
      </c>
      <c r="B65" s="1009"/>
      <c r="C65" s="1009"/>
      <c r="D65" s="1009"/>
      <c r="E65" s="1009"/>
      <c r="F65" s="1009"/>
      <c r="G65" s="429">
        <v>3</v>
      </c>
      <c r="H65" s="632">
        <v>0</v>
      </c>
      <c r="I65" s="632">
        <v>0</v>
      </c>
      <c r="J65" s="632">
        <v>0</v>
      </c>
      <c r="K65" s="632">
        <v>0</v>
      </c>
      <c r="L65" s="632"/>
      <c r="M65" s="421"/>
    </row>
    <row r="66" spans="1:13">
      <c r="A66" s="475" t="s">
        <v>544</v>
      </c>
      <c r="B66" s="476"/>
      <c r="C66" s="476"/>
      <c r="D66" s="476"/>
      <c r="E66" s="476"/>
      <c r="F66" s="476"/>
      <c r="G66" s="477"/>
      <c r="H66" s="630"/>
      <c r="I66" s="630"/>
      <c r="J66" s="630"/>
      <c r="K66" s="630"/>
      <c r="L66" s="631"/>
      <c r="M66" s="421"/>
    </row>
    <row r="67" spans="1:13">
      <c r="A67" s="1009" t="s">
        <v>697</v>
      </c>
      <c r="B67" s="1009"/>
      <c r="C67" s="1009"/>
      <c r="D67" s="1009"/>
      <c r="E67" s="1009"/>
      <c r="F67" s="1009"/>
      <c r="G67" s="429">
        <v>1</v>
      </c>
      <c r="H67" s="632">
        <v>4.1184041184041185</v>
      </c>
      <c r="I67" s="632">
        <v>4.1121495327102799</v>
      </c>
      <c r="J67" s="632">
        <v>3.8342609771181198</v>
      </c>
      <c r="K67" s="632">
        <v>3.7677578752316245</v>
      </c>
      <c r="L67" s="632"/>
      <c r="M67" s="421"/>
    </row>
    <row r="68" spans="1:13">
      <c r="A68" s="1009" t="s">
        <v>698</v>
      </c>
      <c r="B68" s="1009"/>
      <c r="C68" s="1009"/>
      <c r="D68" s="1009"/>
      <c r="E68" s="1009"/>
      <c r="F68" s="1009"/>
      <c r="G68" s="429">
        <v>2</v>
      </c>
      <c r="H68" s="632">
        <v>5.083655083655084</v>
      </c>
      <c r="I68" s="632">
        <v>4.9221183800623054</v>
      </c>
      <c r="J68" s="632">
        <v>5.1329622758194189</v>
      </c>
      <c r="K68" s="632">
        <v>5.3736874613959236</v>
      </c>
      <c r="L68" s="632"/>
      <c r="M68" s="421"/>
    </row>
    <row r="69" spans="1:13">
      <c r="A69" s="1009" t="s">
        <v>699</v>
      </c>
      <c r="B69" s="1009"/>
      <c r="C69" s="1009"/>
      <c r="D69" s="1009"/>
      <c r="E69" s="1009"/>
      <c r="F69" s="1009"/>
      <c r="G69" s="429">
        <v>3</v>
      </c>
      <c r="H69" s="632">
        <v>0</v>
      </c>
      <c r="I69" s="632">
        <v>0</v>
      </c>
      <c r="J69" s="632">
        <v>0</v>
      </c>
      <c r="K69" s="632">
        <v>0</v>
      </c>
      <c r="L69" s="632"/>
      <c r="M69" s="421"/>
    </row>
    <row r="70" spans="1:13">
      <c r="A70" s="475" t="s">
        <v>545</v>
      </c>
      <c r="B70" s="476"/>
      <c r="C70" s="476"/>
      <c r="D70" s="476"/>
      <c r="E70" s="476"/>
      <c r="F70" s="476"/>
      <c r="G70" s="477"/>
      <c r="H70" s="630"/>
      <c r="I70" s="630"/>
      <c r="J70" s="630"/>
      <c r="K70" s="630"/>
      <c r="L70" s="631"/>
      <c r="M70" s="421"/>
    </row>
    <row r="71" spans="1:13">
      <c r="A71" s="1009" t="s">
        <v>697</v>
      </c>
      <c r="B71" s="1009"/>
      <c r="C71" s="1009"/>
      <c r="D71" s="1009"/>
      <c r="E71" s="1009"/>
      <c r="F71" s="1009"/>
      <c r="G71" s="429">
        <v>1</v>
      </c>
      <c r="H71" s="632">
        <v>4.5045045045045047</v>
      </c>
      <c r="I71" s="632">
        <v>5.0467289719626169</v>
      </c>
      <c r="J71" s="632">
        <v>4.5763760049474334</v>
      </c>
      <c r="K71" s="632">
        <v>4.9413218035824586</v>
      </c>
      <c r="L71" s="632"/>
      <c r="M71" s="421"/>
    </row>
    <row r="72" spans="1:13">
      <c r="A72" s="1009" t="s">
        <v>698</v>
      </c>
      <c r="B72" s="1009"/>
      <c r="C72" s="1009"/>
      <c r="D72" s="1009"/>
      <c r="E72" s="1009"/>
      <c r="F72" s="1009"/>
      <c r="G72" s="429">
        <v>2</v>
      </c>
      <c r="H72" s="632">
        <v>3.6679536679536677</v>
      </c>
      <c r="I72" s="632">
        <v>3.3644859813084111</v>
      </c>
      <c r="J72" s="632">
        <v>3.5868893011750154</v>
      </c>
      <c r="K72" s="632">
        <v>3.644224830142063</v>
      </c>
      <c r="L72" s="632"/>
      <c r="M72" s="421"/>
    </row>
    <row r="73" spans="1:13">
      <c r="A73" s="1009" t="s">
        <v>699</v>
      </c>
      <c r="B73" s="1009"/>
      <c r="C73" s="1009"/>
      <c r="D73" s="1009"/>
      <c r="E73" s="1009"/>
      <c r="F73" s="1009"/>
      <c r="G73" s="429">
        <v>3</v>
      </c>
      <c r="H73" s="632">
        <v>0</v>
      </c>
      <c r="I73" s="632">
        <v>6.2305295950155763E-2</v>
      </c>
      <c r="J73" s="632">
        <v>0</v>
      </c>
      <c r="K73" s="632">
        <v>0</v>
      </c>
      <c r="L73" s="632"/>
      <c r="M73" s="421"/>
    </row>
    <row r="74" spans="1:13">
      <c r="A74" s="475" t="s">
        <v>582</v>
      </c>
      <c r="B74" s="476"/>
      <c r="C74" s="476"/>
      <c r="D74" s="476"/>
      <c r="E74" s="476"/>
      <c r="F74" s="476"/>
      <c r="G74" s="477"/>
      <c r="H74" s="630"/>
      <c r="I74" s="630"/>
      <c r="J74" s="630"/>
      <c r="K74" s="630"/>
      <c r="L74" s="631"/>
      <c r="M74" s="421"/>
    </row>
    <row r="75" spans="1:13">
      <c r="A75" s="1009" t="s">
        <v>697</v>
      </c>
      <c r="B75" s="1009"/>
      <c r="C75" s="1009"/>
      <c r="D75" s="1009"/>
      <c r="E75" s="1009"/>
      <c r="F75" s="1009"/>
      <c r="G75" s="429">
        <v>1</v>
      </c>
      <c r="H75" s="632">
        <v>6.4350064350064351E-2</v>
      </c>
      <c r="I75" s="632">
        <v>0.12461059190031153</v>
      </c>
      <c r="J75" s="632">
        <v>0.18552875695732837</v>
      </c>
      <c r="K75" s="632">
        <v>0.12353304508956146</v>
      </c>
      <c r="L75" s="632"/>
      <c r="M75" s="421"/>
    </row>
    <row r="76" spans="1:13">
      <c r="A76" s="1009" t="s">
        <v>698</v>
      </c>
      <c r="B76" s="1009"/>
      <c r="C76" s="1009"/>
      <c r="D76" s="1009"/>
      <c r="E76" s="1009"/>
      <c r="F76" s="1009"/>
      <c r="G76" s="429">
        <v>2</v>
      </c>
      <c r="H76" s="632">
        <v>0.1287001287001287</v>
      </c>
      <c r="I76" s="632">
        <v>6.2305295950155763E-2</v>
      </c>
      <c r="J76" s="632">
        <v>6.1842918985776131E-2</v>
      </c>
      <c r="K76" s="632">
        <v>6.1766522544780732E-2</v>
      </c>
      <c r="L76" s="632"/>
      <c r="M76" s="421"/>
    </row>
    <row r="77" spans="1:13">
      <c r="A77" s="1009" t="s">
        <v>699</v>
      </c>
      <c r="B77" s="1009"/>
      <c r="C77" s="1009"/>
      <c r="D77" s="1009"/>
      <c r="E77" s="1009"/>
      <c r="F77" s="1009"/>
      <c r="G77" s="429">
        <v>3</v>
      </c>
      <c r="H77" s="632">
        <v>0</v>
      </c>
      <c r="I77" s="632">
        <v>0</v>
      </c>
      <c r="J77" s="632">
        <v>0</v>
      </c>
      <c r="K77" s="632">
        <v>0</v>
      </c>
      <c r="L77" s="632"/>
      <c r="M77" s="421"/>
    </row>
    <row r="78" spans="1:13">
      <c r="A78" s="475" t="s">
        <v>232</v>
      </c>
      <c r="B78" s="476"/>
      <c r="C78" s="476"/>
      <c r="D78" s="476"/>
      <c r="E78" s="476"/>
      <c r="F78" s="476"/>
      <c r="G78" s="477"/>
      <c r="H78" s="630"/>
      <c r="I78" s="630"/>
      <c r="J78" s="630"/>
      <c r="K78" s="630"/>
      <c r="L78" s="631"/>
      <c r="M78" s="421"/>
    </row>
    <row r="79" spans="1:13">
      <c r="A79" s="1009" t="s">
        <v>697</v>
      </c>
      <c r="B79" s="1009"/>
      <c r="C79" s="1009"/>
      <c r="D79" s="1009"/>
      <c r="E79" s="1009"/>
      <c r="F79" s="1009"/>
      <c r="G79" s="429">
        <v>1</v>
      </c>
      <c r="H79" s="632">
        <v>6.4350064350064351E-2</v>
      </c>
      <c r="I79" s="632">
        <v>0.18691588785046728</v>
      </c>
      <c r="J79" s="632">
        <v>0.49474335188620905</v>
      </c>
      <c r="K79" s="632">
        <v>0.37059913526868438</v>
      </c>
      <c r="L79" s="632"/>
      <c r="M79" s="421"/>
    </row>
    <row r="80" spans="1:13">
      <c r="A80" s="1009" t="s">
        <v>698</v>
      </c>
      <c r="B80" s="1009"/>
      <c r="C80" s="1009"/>
      <c r="D80" s="1009"/>
      <c r="E80" s="1009"/>
      <c r="F80" s="1009"/>
      <c r="G80" s="429">
        <v>2</v>
      </c>
      <c r="H80" s="632">
        <v>0.19305019305019305</v>
      </c>
      <c r="I80" s="632">
        <v>0.24922118380062305</v>
      </c>
      <c r="J80" s="632">
        <v>0.4329004329004329</v>
      </c>
      <c r="K80" s="632">
        <v>0.55589870290302656</v>
      </c>
      <c r="L80" s="632"/>
      <c r="M80" s="421"/>
    </row>
    <row r="81" spans="1:13">
      <c r="A81" s="1009" t="s">
        <v>699</v>
      </c>
      <c r="B81" s="1009"/>
      <c r="C81" s="1009"/>
      <c r="D81" s="1009"/>
      <c r="E81" s="1009"/>
      <c r="F81" s="1009"/>
      <c r="G81" s="429">
        <v>3</v>
      </c>
      <c r="H81" s="632">
        <v>0</v>
      </c>
      <c r="I81" s="632">
        <v>0</v>
      </c>
      <c r="J81" s="632">
        <v>0</v>
      </c>
      <c r="K81" s="632">
        <v>0</v>
      </c>
      <c r="L81" s="632"/>
      <c r="M81" s="421"/>
    </row>
    <row r="82" spans="1:13">
      <c r="A82" s="478"/>
      <c r="B82" s="479"/>
      <c r="C82" s="479"/>
      <c r="D82" s="479"/>
      <c r="E82" s="479"/>
      <c r="F82" s="480"/>
      <c r="G82" s="633"/>
      <c r="H82" s="634"/>
      <c r="I82" s="634"/>
      <c r="J82" s="634"/>
      <c r="K82" s="634"/>
      <c r="L82" s="634"/>
      <c r="M82" s="421"/>
    </row>
    <row r="83" spans="1:13">
      <c r="A83" s="1011" t="s">
        <v>86</v>
      </c>
      <c r="B83" s="1012"/>
      <c r="C83" s="1012"/>
      <c r="D83" s="1012"/>
      <c r="E83" s="1012"/>
      <c r="F83" s="1013"/>
      <c r="G83" s="430"/>
      <c r="H83" s="635"/>
      <c r="I83" s="635"/>
      <c r="J83" s="635"/>
      <c r="K83" s="635"/>
      <c r="L83" s="635"/>
      <c r="M83" s="421"/>
    </row>
    <row r="84" spans="1:13">
      <c r="A84" s="1014" t="s">
        <v>697</v>
      </c>
      <c r="B84" s="1014"/>
      <c r="C84" s="1014"/>
      <c r="D84" s="1014"/>
      <c r="E84" s="1014"/>
      <c r="F84" s="1014"/>
      <c r="G84" s="431">
        <v>1</v>
      </c>
      <c r="H84" s="636">
        <v>44.401544401544399</v>
      </c>
      <c r="I84" s="636">
        <v>44.299065420560744</v>
      </c>
      <c r="J84" s="636">
        <v>41.001855287569576</v>
      </c>
      <c r="K84" s="636">
        <v>41.568869672637433</v>
      </c>
      <c r="L84" s="636"/>
      <c r="M84" s="421"/>
    </row>
    <row r="85" spans="1:13">
      <c r="A85" s="1014" t="s">
        <v>698</v>
      </c>
      <c r="B85" s="1014"/>
      <c r="C85" s="1014"/>
      <c r="D85" s="1014"/>
      <c r="E85" s="1014"/>
      <c r="F85" s="1014"/>
      <c r="G85" s="431">
        <v>2</v>
      </c>
      <c r="H85" s="636">
        <v>55.276705276705279</v>
      </c>
      <c r="I85" s="636">
        <v>55.202492211838006</v>
      </c>
      <c r="J85" s="636">
        <v>58.627087198515767</v>
      </c>
      <c r="K85" s="636">
        <v>58.060531192093883</v>
      </c>
      <c r="L85" s="636"/>
      <c r="M85" s="421"/>
    </row>
    <row r="86" spans="1:13">
      <c r="A86" s="1014" t="s">
        <v>699</v>
      </c>
      <c r="B86" s="1014"/>
      <c r="C86" s="1014"/>
      <c r="D86" s="1014"/>
      <c r="E86" s="1014"/>
      <c r="F86" s="1014"/>
      <c r="G86" s="431">
        <v>3</v>
      </c>
      <c r="H86" s="636">
        <v>0.32175032175032175</v>
      </c>
      <c r="I86" s="636">
        <v>0.49844236760124611</v>
      </c>
      <c r="J86" s="636">
        <v>0.37105751391465674</v>
      </c>
      <c r="K86" s="636">
        <v>0.37059913526868438</v>
      </c>
      <c r="L86" s="636"/>
      <c r="M86" s="421"/>
    </row>
    <row r="87" spans="1:13">
      <c r="A87" s="1010" t="s">
        <v>87</v>
      </c>
      <c r="B87" s="1010"/>
      <c r="C87" s="1010"/>
      <c r="D87" s="1010"/>
      <c r="E87" s="1010"/>
      <c r="F87" s="1010"/>
      <c r="G87" s="432"/>
      <c r="H87" s="637"/>
      <c r="I87" s="637"/>
      <c r="J87" s="637"/>
      <c r="K87" s="637"/>
      <c r="L87" s="637"/>
      <c r="M87" s="421"/>
    </row>
    <row r="88" spans="1:13">
      <c r="A88" s="1010"/>
      <c r="B88" s="1010"/>
      <c r="C88" s="1010"/>
      <c r="D88" s="1010"/>
      <c r="E88" s="1010"/>
      <c r="F88" s="1010"/>
      <c r="G88" s="431"/>
      <c r="H88" s="637">
        <v>100</v>
      </c>
      <c r="I88" s="637">
        <v>100</v>
      </c>
      <c r="J88" s="637">
        <v>100</v>
      </c>
      <c r="K88" s="637">
        <v>100</v>
      </c>
      <c r="L88" s="637"/>
      <c r="M88" s="421"/>
    </row>
    <row r="89" spans="1:13">
      <c r="A89" s="1010"/>
      <c r="B89" s="1010"/>
      <c r="C89" s="1010"/>
      <c r="D89" s="1010"/>
      <c r="E89" s="1010"/>
      <c r="F89" s="1010"/>
      <c r="G89" s="431"/>
      <c r="H89" s="637">
        <v>100</v>
      </c>
      <c r="I89" s="637">
        <v>100</v>
      </c>
      <c r="J89" s="637">
        <v>100</v>
      </c>
      <c r="K89" s="637">
        <v>100</v>
      </c>
      <c r="L89" s="637"/>
      <c r="M89" s="421"/>
    </row>
    <row r="90" spans="1:13">
      <c r="A90" s="1010"/>
      <c r="B90" s="1010"/>
      <c r="C90" s="1010"/>
      <c r="D90" s="1010"/>
      <c r="E90" s="1010"/>
      <c r="F90" s="1010"/>
      <c r="G90" s="431"/>
      <c r="H90" s="637">
        <v>100</v>
      </c>
      <c r="I90" s="637">
        <v>100</v>
      </c>
      <c r="J90" s="637">
        <v>100</v>
      </c>
      <c r="K90" s="637">
        <v>100</v>
      </c>
      <c r="L90" s="637"/>
      <c r="M90" s="421"/>
    </row>
  </sheetData>
  <mergeCells count="84">
    <mergeCell ref="A11:K11"/>
    <mergeCell ref="A12:K12"/>
    <mergeCell ref="A8:K8"/>
    <mergeCell ref="G3:K3"/>
    <mergeCell ref="A4:F4"/>
    <mergeCell ref="G4:K4"/>
    <mergeCell ref="A9:K9"/>
    <mergeCell ref="A10:K10"/>
    <mergeCell ref="K1:L1"/>
    <mergeCell ref="A6:F6"/>
    <mergeCell ref="G6:K6"/>
    <mergeCell ref="A7:K7"/>
    <mergeCell ref="A5:F5"/>
    <mergeCell ref="G5:K5"/>
    <mergeCell ref="A3:F3"/>
    <mergeCell ref="A15:K15"/>
    <mergeCell ref="A26:G26"/>
    <mergeCell ref="H26:K26"/>
    <mergeCell ref="A27:G27"/>
    <mergeCell ref="H27:K27"/>
    <mergeCell ref="A21:K21"/>
    <mergeCell ref="A22:K22"/>
    <mergeCell ref="H24:K24"/>
    <mergeCell ref="H25:K25"/>
    <mergeCell ref="A25:G25"/>
    <mergeCell ref="A24:G24"/>
    <mergeCell ref="A13:K13"/>
    <mergeCell ref="A88:F88"/>
    <mergeCell ref="A86:F86"/>
    <mergeCell ref="A87:F87"/>
    <mergeCell ref="A85:F85"/>
    <mergeCell ref="A14:K14"/>
    <mergeCell ref="A16:K16"/>
    <mergeCell ref="A17:K17"/>
    <mergeCell ref="A23:G23"/>
    <mergeCell ref="H23:K23"/>
    <mergeCell ref="A20:K20"/>
    <mergeCell ref="A18:K18"/>
    <mergeCell ref="A19:K19"/>
    <mergeCell ref="A73:F73"/>
    <mergeCell ref="C30:K30"/>
    <mergeCell ref="A65:F65"/>
    <mergeCell ref="A61:F61"/>
    <mergeCell ref="A53:F53"/>
    <mergeCell ref="A57:F57"/>
    <mergeCell ref="A49:F49"/>
    <mergeCell ref="A45:F45"/>
    <mergeCell ref="A44:F44"/>
    <mergeCell ref="A37:F37"/>
    <mergeCell ref="A32:F33"/>
    <mergeCell ref="G32:G33"/>
    <mergeCell ref="A56:F56"/>
    <mergeCell ref="A52:F52"/>
    <mergeCell ref="A48:F48"/>
    <mergeCell ref="A51:F51"/>
    <mergeCell ref="A47:F47"/>
    <mergeCell ref="A43:F43"/>
    <mergeCell ref="A41:F41"/>
    <mergeCell ref="A36:F36"/>
    <mergeCell ref="A35:F35"/>
    <mergeCell ref="A39:F39"/>
    <mergeCell ref="A72:F72"/>
    <mergeCell ref="A68:F68"/>
    <mergeCell ref="A60:F60"/>
    <mergeCell ref="A64:F64"/>
    <mergeCell ref="A69:F69"/>
    <mergeCell ref="A90:F90"/>
    <mergeCell ref="A89:F89"/>
    <mergeCell ref="A76:F76"/>
    <mergeCell ref="A80:F80"/>
    <mergeCell ref="A83:F83"/>
    <mergeCell ref="A81:F81"/>
    <mergeCell ref="A77:F77"/>
    <mergeCell ref="A84:F84"/>
    <mergeCell ref="A28:G28"/>
    <mergeCell ref="H28:K28"/>
    <mergeCell ref="A75:F75"/>
    <mergeCell ref="A79:F79"/>
    <mergeCell ref="A71:F71"/>
    <mergeCell ref="A67:F67"/>
    <mergeCell ref="A59:F59"/>
    <mergeCell ref="A63:F63"/>
    <mergeCell ref="A55:F55"/>
    <mergeCell ref="A40:F40"/>
  </mergeCells>
  <phoneticPr fontId="46"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28</vt:i4>
      </vt:variant>
      <vt:variant>
        <vt:lpstr>Именованные диапазоны</vt:lpstr>
      </vt:variant>
      <vt:variant>
        <vt:i4>2</vt:i4>
      </vt:variant>
    </vt:vector>
  </HeadingPairs>
  <TitlesOfParts>
    <vt:vector size="30" baseType="lpstr">
      <vt:lpstr>Содерж</vt:lpstr>
      <vt:lpstr>Показ</vt:lpstr>
      <vt:lpstr>РС-1</vt:lpstr>
      <vt:lpstr>РС-2</vt:lpstr>
      <vt:lpstr>РС-3</vt:lpstr>
      <vt:lpstr>Задолж-сть</vt:lpstr>
      <vt:lpstr>кредит</vt:lpstr>
      <vt:lpstr>РП 0%</vt:lpstr>
      <vt:lpstr>РП 20%</vt:lpstr>
      <vt:lpstr>РП 40%</vt:lpstr>
      <vt:lpstr>КТЛ</vt:lpstr>
      <vt:lpstr>произв. труда</vt:lpstr>
      <vt:lpstr>Спрос</vt:lpstr>
      <vt:lpstr>Цены</vt:lpstr>
      <vt:lpstr>РС-2 строит</vt:lpstr>
      <vt:lpstr>Убыточн</vt:lpstr>
      <vt:lpstr>убыт сумма</vt:lpstr>
      <vt:lpstr>убыт 100%</vt:lpstr>
      <vt:lpstr>цены сумма</vt:lpstr>
      <vt:lpstr>спрос сумма</vt:lpstr>
      <vt:lpstr>спрос 100%</vt:lpstr>
      <vt:lpstr>цены 100%</vt:lpstr>
      <vt:lpstr>контроль</vt:lpstr>
      <vt:lpstr>Расч</vt:lpstr>
      <vt:lpstr>ФА</vt:lpstr>
      <vt:lpstr>Бас бет</vt:lpstr>
      <vt:lpstr>Лист1</vt:lpstr>
      <vt:lpstr>кестелер</vt:lpstr>
      <vt:lpstr>'Бас бет'!Область_печати</vt:lpstr>
      <vt:lpstr>кестелер!Область_печати</vt:lpstr>
    </vt:vector>
  </TitlesOfParts>
  <Company>Excel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Орлов</dc:creator>
  <cp:lastModifiedBy>Indira Ozayeva</cp:lastModifiedBy>
  <cp:lastPrinted>2009-05-08T11:52:37Z</cp:lastPrinted>
  <dcterms:created xsi:type="dcterms:W3CDTF">1996-10-08T23:32:33Z</dcterms:created>
  <dcterms:modified xsi:type="dcterms:W3CDTF">2019-12-03T09:02:38Z</dcterms:modified>
</cp:coreProperties>
</file>