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tabRatio="612" activeTab="11"/>
  </bookViews>
  <sheets>
    <sheet name="01.01.12" sheetId="1" r:id="rId1"/>
    <sheet name="01.02.12" sheetId="2" r:id="rId2"/>
    <sheet name="01.03.12" sheetId="3" r:id="rId3"/>
    <sheet name="01.04.12" sheetId="4" r:id="rId4"/>
    <sheet name="01.05.12" sheetId="5" r:id="rId5"/>
    <sheet name="01.06.12" sheetId="6" r:id="rId6"/>
    <sheet name="01.07.12" sheetId="7" r:id="rId7"/>
    <sheet name="01.08.12" sheetId="8" r:id="rId8"/>
    <sheet name="01.09.12" sheetId="9" r:id="rId9"/>
    <sheet name="01.10.12" sheetId="10" r:id="rId10"/>
    <sheet name="01.11.12" sheetId="11" r:id="rId11"/>
    <sheet name="01.12.12" sheetId="12" r:id="rId12"/>
  </sheets>
  <definedNames>
    <definedName name="_xlnm.Print_Area" localSheetId="0">'01.01.12'!$A$1:$X$38</definedName>
    <definedName name="_xlnm.Print_Area" localSheetId="1">'01.02.12'!$A$9:$AD$31</definedName>
    <definedName name="_xlnm.Print_Area" localSheetId="2">'01.03.12'!$A$9:$AD$31</definedName>
    <definedName name="_xlnm.Print_Area" localSheetId="3">'01.04.12'!$A$9:$AD$31</definedName>
    <definedName name="_xlnm.Print_Area" localSheetId="4">'01.05.12'!$A$9:$AD$31</definedName>
    <definedName name="_xlnm.Print_Area" localSheetId="5">'01.06.12'!$A$9:$AD$31</definedName>
    <definedName name="_xlnm.Print_Area" localSheetId="6">'01.07.12'!$A$9:$AD$31</definedName>
    <definedName name="_xlnm.Print_Area" localSheetId="7">'01.08.12'!$A$9:$AD$31</definedName>
    <definedName name="_xlnm.Print_Area" localSheetId="8">'01.09.12'!$A$9:$AD$31</definedName>
    <definedName name="_xlnm.Print_Area" localSheetId="9">'01.10.12'!$A$9:$AD$31</definedName>
    <definedName name="_xlnm.Print_Area" localSheetId="10">'01.11.12'!$A$9:$AD$31</definedName>
    <definedName name="_xlnm.Print_Area" localSheetId="11">'01.12.12'!$A$9:$AC$31</definedName>
  </definedNames>
  <calcPr fullCalcOnLoad="1"/>
</workbook>
</file>

<file path=xl/sharedStrings.xml><?xml version="1.0" encoding="utf-8"?>
<sst xmlns="http://schemas.openxmlformats.org/spreadsheetml/2006/main" count="1505" uniqueCount="124">
  <si>
    <t>(в тыс.тенге)</t>
  </si>
  <si>
    <t>№ п/п</t>
  </si>
  <si>
    <t>Наименование фонда</t>
  </si>
  <si>
    <t>Кредитный риск</t>
  </si>
  <si>
    <t>Рыночный риск</t>
  </si>
  <si>
    <t>Операционный риск</t>
  </si>
  <si>
    <t>Стоимость финансовых инструментов, взвешенных по степени риска (ВПА)</t>
  </si>
  <si>
    <t>Текущая стоимость пенсионных активов (до  взвешивания по степени риска) ТПА</t>
  </si>
  <si>
    <t>Специфичный процентный риск</t>
  </si>
  <si>
    <t>Общий процентный риск</t>
  </si>
  <si>
    <t>Валютный риск</t>
  </si>
  <si>
    <t>Фондовый риск</t>
  </si>
  <si>
    <t>* - накопительные пенсионные фонды, самостоятельно управляющие пенсионными активами.</t>
  </si>
  <si>
    <t>Достаточность собственного капитала К1</t>
  </si>
  <si>
    <t>Коэффициент номинального дохода К2</t>
  </si>
  <si>
    <t>Ликвидные и прочие активы</t>
  </si>
  <si>
    <t>Обязательства по балансу</t>
  </si>
  <si>
    <t>Коэффициент достаточности собственного капитала К1</t>
  </si>
  <si>
    <t>Установленный норматив</t>
  </si>
  <si>
    <t>Выполнение К1</t>
  </si>
  <si>
    <t>суммарный К1 НПФ и ООИУПА</t>
  </si>
  <si>
    <t>Суммарное выполнение К1</t>
  </si>
  <si>
    <t>Минимальное значение доходности К2
(60)</t>
  </si>
  <si>
    <t>Доля пенсионных активов к общей сумме ТПА</t>
  </si>
  <si>
    <t>-</t>
  </si>
  <si>
    <t>х</t>
  </si>
  <si>
    <t>Средневзвешенный коэффициент номинального дохода  по пенсионным активам НПФ</t>
  </si>
  <si>
    <t>Скорректированный средневзвешенный коэффициент номинального дохода  по пенсионным активам НПФ</t>
  </si>
  <si>
    <t>Резерв при отрицательном отклонении К2</t>
  </si>
  <si>
    <t>4-1</t>
  </si>
  <si>
    <t xml:space="preserve"> АО "ООИУПА "Жетысу"</t>
  </si>
  <si>
    <t>АО "НПФ "Ұлар Үміт"</t>
  </si>
  <si>
    <t>АО "НПФ ГРАНТУМ" (Дочерняя организация АО "Казкоммерцбанк")</t>
  </si>
  <si>
    <t>АО "НПФ "Атамекен" дочерняя организация АО "Нурбанк"</t>
  </si>
  <si>
    <t xml:space="preserve">АО "НПФ "ГНПФ" </t>
  </si>
  <si>
    <t xml:space="preserve"> АО "НПФ "НефтеГаз - Дем"</t>
  </si>
  <si>
    <t xml:space="preserve"> АО "НПФ "Астана"</t>
  </si>
  <si>
    <t xml:space="preserve">АО "Открытый НПФ "Отан" </t>
  </si>
  <si>
    <t>АО "НПФ "Капитал" -Дочерняя организация АО "Банк Центр Кредит"</t>
  </si>
  <si>
    <t>АО "НПФ "РЕСПУБЛИКА"</t>
  </si>
  <si>
    <t xml:space="preserve"> АО "Накопительный пенсионный фонд "Индустриальный Казахстан"(прежнее наименование АО "НПФ "Казахмыс")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</si>
  <si>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января 2012 года</t>
  </si>
  <si>
    <t xml:space="preserve"> АО " НПФ Народного Банка Казахстана, дочерняя организация АО " Народный Банк Казахстана" </t>
  </si>
  <si>
    <t xml:space="preserve"> АО "ООИУПА "GRANTUM Asset Management" (дочерняя организация АО "Казкоммерцбанк" ) </t>
  </si>
  <si>
    <t>К2  за период декабрь 2011 года –декабрь 2012 года (12)</t>
  </si>
  <si>
    <t xml:space="preserve"> К2  за период декабрь 2009 года –декабрь 2012 года (36)</t>
  </si>
  <si>
    <t>К2   за период декабрь 2007 года – декабрь 2012 года (60)</t>
  </si>
  <si>
    <t>АО "НПФ "Капитал" -ДО АО "Банк Центр Кредит"</t>
  </si>
  <si>
    <t xml:space="preserve"> АО "НПФ "Индустриальный Казахстан"(прежнее наименование АО "НПФ "Казахмыс")</t>
  </si>
  <si>
    <t xml:space="preserve"> АО "НПФ Народного Банка Казахстана, ДО АО "Народный Банк Казахстана"</t>
  </si>
  <si>
    <t>ДА</t>
  </si>
  <si>
    <t>АО "НПФ "Атамекен" ДО АО "Нурбанк"</t>
  </si>
  <si>
    <t>АО "НПФ ГРАНТУМ" (ДО АО "Казкоммерцбанк")</t>
  </si>
  <si>
    <t xml:space="preserve"> АО "ООИУПА "GRANTUM Asset Management" (ДО АО "Казкоммерцбанк") </t>
  </si>
  <si>
    <t>К2   за период январь 2007 года – январь 2012 года (60)</t>
  </si>
  <si>
    <t xml:space="preserve"> К2  за период январь 2009  года – январь 2012 года (36)</t>
  </si>
  <si>
    <t>Выполнение К2</t>
  </si>
  <si>
    <t>К2  за период январь 2011 года – январь 2012 года (12)</t>
  </si>
  <si>
    <t>Коэффициент номинального дохода К2 по консервативному инвестиционному портфелю</t>
  </si>
  <si>
    <t>Коэффициент номинального дохода К2 по умеренному инвестиционному портфелю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</si>
  <si>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февраля 2012 года</t>
  </si>
  <si>
    <t>АО "НПФ "РЕСПУБЛИКА"*</t>
  </si>
  <si>
    <t>АО "НПФ "Капитал" -ДО АО "Банк Центр Кредит"*</t>
  </si>
  <si>
    <t>АО "ОНПФ "Отан" *</t>
  </si>
  <si>
    <t xml:space="preserve"> АО "НПФ "Астана"*</t>
  </si>
  <si>
    <t xml:space="preserve"> АО "НПФ "НефтеГаз - Дем"*</t>
  </si>
  <si>
    <t xml:space="preserve"> АО "НПФ "Индустриальный Казахстан"*</t>
  </si>
  <si>
    <t xml:space="preserve"> АО "НПФ Народного Банка Казахстана, ДО АО "Народный Банк Казахстана"*</t>
  </si>
  <si>
    <t>АО "НПФ "ГНПФ"*</t>
  </si>
  <si>
    <t>АО "НПФ "Атамекен" ДО АО "Нурбанк"*</t>
  </si>
  <si>
    <t xml:space="preserve"> АО "ООИУПА "GRANTUM Asset Management" (ДО АО «Казкоммерцбанк») </t>
  </si>
  <si>
    <t>К2   за период февраль 2007 года – февраль 2012 года (60)</t>
  </si>
  <si>
    <t xml:space="preserve"> К2  за период февраль 2009  года – февраль 2012 года (36)</t>
  </si>
  <si>
    <t>К2  за период февраль 2011 года – февраль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</si>
  <si>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марта 2012 года</t>
  </si>
  <si>
    <t xml:space="preserve"> АО «НПФ Народного Банка Казахстана, дочерняя организация АО «Народный Банк Казахстана»</t>
  </si>
  <si>
    <t xml:space="preserve"> АО "ООИУПА "GRANTUM Asset Management" (дочерняя организация АО «Казкоммерцбанк») </t>
  </si>
  <si>
    <t>К2   за период март 2007 года – март 2012 года (60)</t>
  </si>
  <si>
    <t xml:space="preserve"> К2  за период март 2009  года – март 2012 года (36)</t>
  </si>
  <si>
    <t>К2  за период март 2011 года – март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</si>
  <si>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апреля 2012 года</t>
  </si>
  <si>
    <t xml:space="preserve"> АО "НПФ Народного Банка Казахстана, дочерняя организация АО "Народный Банк Казахстана"</t>
  </si>
  <si>
    <t xml:space="preserve"> АО "ООИУПА "GRANTUM Asset Management" (дочерняя организация АО "Казкоммерцбанк") </t>
  </si>
  <si>
    <t>К2   за период апрель 2007 года – апрель 2012 года (60)</t>
  </si>
  <si>
    <t xml:space="preserve"> К2  за период апрель 2009  года – апрель 2012 года (36)</t>
  </si>
  <si>
    <t>К2  за период апрель 2011 года – апрель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</si>
  <si>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мая 2012 года</t>
  </si>
  <si>
    <t>АО "НПФ "Капитал" -Дочерняя организация АО "Банк Центр Кредит"*</t>
  </si>
  <si>
    <t>АО "Открытый НПФ "Отан"*</t>
  </si>
  <si>
    <t xml:space="preserve"> АО "НПФ"Индустриальный Казахстан"*</t>
  </si>
  <si>
    <t xml:space="preserve"> АО "НПФ Народного Банка Казахстана, дочерняя организация АО "Народный Банк Казахстана"*</t>
  </si>
  <si>
    <t>АО "НПФ "ГНПФ" *</t>
  </si>
  <si>
    <t>АО "НПФ "Атамекен" дочерняя организация АО "Нурбанк"*</t>
  </si>
  <si>
    <t>К2   за период май 2007 года – май 2012 года (60)</t>
  </si>
  <si>
    <t xml:space="preserve"> К2  за период май 2009  года – май 2012 года (36)</t>
  </si>
  <si>
    <t>К2  за период май 2011 года – май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</si>
  <si>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июня 2012 года</t>
  </si>
  <si>
    <t>НЕТ</t>
  </si>
  <si>
    <t>К2   за период июнь 2007 года – июнь 2012 года (60)</t>
  </si>
  <si>
    <t xml:space="preserve"> К2  за период июнь 2009  года – июнь 2012 года (36)</t>
  </si>
  <si>
    <t>К2  за период июнь 2011 года – июнь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</si>
  <si>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июля 2012 года</t>
  </si>
  <si>
    <t xml:space="preserve"> АО "Накопительный пенсионный фонд "Индустриальный Казахстан"</t>
  </si>
  <si>
    <t>К2   за период июль 2007 года – июль 2012 года (60)</t>
  </si>
  <si>
    <t xml:space="preserve"> К2  за период июль 2009  года – июль 2012 года (36)</t>
  </si>
  <si>
    <t>К2  за период июль 2011 года – июль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</si>
  <si>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2012 года</t>
  </si>
  <si>
    <t>К2   за период август 2007 года – август 2012 года (60)</t>
  </si>
  <si>
    <t xml:space="preserve"> К2  за период август 2009  года – август 2012 года (36)</t>
  </si>
  <si>
    <t>К2  за период август 2011 года – август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</si>
  <si>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2012 года</t>
  </si>
  <si>
    <t>К2   за период сентябрь 2007 года – сентябрь 2012 года (60)</t>
  </si>
  <si>
    <t xml:space="preserve"> К2  за период сентябрь 2009  года – сентябрь 2012 года (36)</t>
  </si>
  <si>
    <t>К2  за период сентябрь 2011 года – сентябрь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</si>
  <si>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2012 года</t>
  </si>
  <si>
    <t>К2   за период октябрь 2007 года – октябрь 2012 года (60)</t>
  </si>
  <si>
    <t xml:space="preserve"> К2  за период октябрь 2009  года – октябрь 2012 года (36)</t>
  </si>
  <si>
    <t>К2  за период октябрь 2011 года – октябрь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</si>
  <si>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2012 года</t>
  </si>
  <si>
    <t xml:space="preserve"> АО "НПФ Народного Банка Казахстана, дочерняя организация АО Народный Банк Казахстана"</t>
  </si>
  <si>
    <t>К2   за период ноябрь 2007 года – ноябрь 2012 года (60)</t>
  </si>
  <si>
    <t xml:space="preserve"> К2  за период ноябрь 2009  года – ноябрь 2012 года (36)</t>
  </si>
  <si>
    <t>К2  за период ноябрь 2011 года – ноябрь 2012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</si>
  <si>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декаря 2012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</si>
</sst>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0"/>
    <numFmt numFmtId="175" formatCode="#,##0.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6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8" fillId="0" borderId="0">
      <alignment horizontal="center" vertical="center"/>
      <protection/>
    </xf>
    <xf numFmtId="0" fontId="28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0" xfId="60" applyFont="1" applyFill="1" applyAlignment="1" applyProtection="1">
      <alignment horizontal="left" vertical="center" wrapText="1" indent="2"/>
      <protection/>
    </xf>
    <xf numFmtId="0" fontId="22" fillId="0" borderId="0" xfId="0" applyFont="1" applyFill="1" applyAlignment="1">
      <alignment/>
    </xf>
    <xf numFmtId="0" fontId="21" fillId="0" borderId="0" xfId="60" applyFont="1" applyFill="1" applyAlignment="1" applyProtection="1">
      <alignment horizontal="left" wrapText="1" indent="2"/>
      <protection/>
    </xf>
    <xf numFmtId="173" fontId="21" fillId="0" borderId="0" xfId="58" applyNumberFormat="1" applyFont="1" applyFill="1" applyBorder="1" applyAlignment="1">
      <alignment horizontal="center" wrapText="1"/>
      <protection/>
    </xf>
    <xf numFmtId="173" fontId="21" fillId="0" borderId="0" xfId="58" applyNumberFormat="1" applyFont="1" applyFill="1" applyBorder="1" applyAlignment="1">
      <alignment wrapText="1"/>
      <protection/>
    </xf>
    <xf numFmtId="0" fontId="21" fillId="33" borderId="0" xfId="60" applyFont="1" applyFill="1" applyAlignment="1" applyProtection="1">
      <alignment horizontal="left" vertical="center" wrapText="1" indent="2"/>
      <protection/>
    </xf>
    <xf numFmtId="0" fontId="22" fillId="33" borderId="0" xfId="0" applyFont="1" applyFill="1" applyAlignment="1">
      <alignment/>
    </xf>
    <xf numFmtId="173" fontId="21" fillId="33" borderId="0" xfId="58" applyNumberFormat="1" applyFont="1" applyFill="1" applyBorder="1" applyAlignment="1">
      <alignment horizontal="center" wrapText="1"/>
      <protection/>
    </xf>
    <xf numFmtId="2" fontId="21" fillId="33" borderId="10" xfId="0" applyNumberFormat="1" applyFont="1" applyFill="1" applyBorder="1" applyAlignment="1">
      <alignment horizontal="center" wrapText="1"/>
    </xf>
    <xf numFmtId="2" fontId="21" fillId="33" borderId="11" xfId="0" applyNumberFormat="1" applyFont="1" applyFill="1" applyBorder="1" applyAlignment="1">
      <alignment horizontal="center" wrapText="1"/>
    </xf>
    <xf numFmtId="2" fontId="21" fillId="33" borderId="12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3" xfId="60" applyFont="1" applyFill="1" applyBorder="1" applyAlignment="1" applyProtection="1">
      <alignment horizontal="center" vertical="center" wrapText="1"/>
      <protection/>
    </xf>
    <xf numFmtId="0" fontId="21" fillId="33" borderId="14" xfId="60" applyFont="1" applyFill="1" applyBorder="1" applyAlignment="1" applyProtection="1">
      <alignment horizontal="center" vertical="center" wrapText="1"/>
      <protection/>
    </xf>
    <xf numFmtId="0" fontId="21" fillId="33" borderId="15" xfId="60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6" xfId="60" applyFont="1" applyFill="1" applyBorder="1" applyAlignment="1" applyProtection="1">
      <alignment horizontal="center" vertical="center" wrapText="1"/>
      <protection/>
    </xf>
    <xf numFmtId="0" fontId="21" fillId="33" borderId="17" xfId="60" applyFont="1" applyFill="1" applyBorder="1" applyAlignment="1" applyProtection="1">
      <alignment horizontal="center" vertical="center" wrapText="1"/>
      <protection/>
    </xf>
    <xf numFmtId="0" fontId="21" fillId="33" borderId="18" xfId="60" applyFont="1" applyFill="1" applyBorder="1" applyAlignment="1" applyProtection="1">
      <alignment horizontal="center" vertical="center" wrapText="1"/>
      <protection/>
    </xf>
    <xf numFmtId="0" fontId="21" fillId="33" borderId="19" xfId="60" applyFont="1" applyFill="1" applyBorder="1" applyAlignment="1" applyProtection="1">
      <alignment horizontal="center" vertical="center" wrapText="1"/>
      <protection/>
    </xf>
    <xf numFmtId="0" fontId="21" fillId="33" borderId="20" xfId="60" applyFont="1" applyFill="1" applyBorder="1" applyAlignment="1" applyProtection="1">
      <alignment horizontal="center" vertical="center" wrapText="1"/>
      <protection/>
    </xf>
    <xf numFmtId="0" fontId="21" fillId="33" borderId="21" xfId="60" applyFont="1" applyFill="1" applyBorder="1" applyAlignment="1" applyProtection="1">
      <alignment horizontal="center" vertical="center" wrapText="1"/>
      <protection/>
    </xf>
    <xf numFmtId="0" fontId="21" fillId="33" borderId="22" xfId="60" applyFont="1" applyFill="1" applyBorder="1" applyAlignment="1" applyProtection="1">
      <alignment horizontal="center" vertical="center" wrapText="1"/>
      <protection/>
    </xf>
    <xf numFmtId="14" fontId="21" fillId="33" borderId="19" xfId="60" applyNumberFormat="1" applyFont="1" applyFill="1" applyBorder="1" applyAlignment="1" applyProtection="1">
      <alignment horizontal="center" vertical="center" wrapText="1"/>
      <protection/>
    </xf>
    <xf numFmtId="0" fontId="22" fillId="33" borderId="19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left" vertical="center" wrapText="1"/>
      <protection/>
    </xf>
    <xf numFmtId="172" fontId="22" fillId="0" borderId="0" xfId="58" applyNumberFormat="1" applyFont="1" applyFill="1" applyBorder="1" applyAlignment="1">
      <alignment horizontal="center" vertical="center" wrapText="1"/>
      <protection/>
    </xf>
    <xf numFmtId="4" fontId="22" fillId="0" borderId="0" xfId="58" applyNumberFormat="1" applyFont="1" applyFill="1" applyBorder="1" applyAlignment="1">
      <alignment horizontal="center" vertical="center" wrapText="1"/>
      <protection/>
    </xf>
    <xf numFmtId="172" fontId="22" fillId="0" borderId="12" xfId="58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center"/>
    </xf>
    <xf numFmtId="0" fontId="21" fillId="0" borderId="13" xfId="60" applyFont="1" applyFill="1" applyBorder="1" applyAlignment="1" applyProtection="1">
      <alignment horizontal="center" vertical="center" wrapText="1"/>
      <protection/>
    </xf>
    <xf numFmtId="0" fontId="21" fillId="0" borderId="19" xfId="60" applyFont="1" applyFill="1" applyBorder="1" applyAlignment="1" applyProtection="1">
      <alignment horizontal="center" vertical="center" wrapText="1"/>
      <protection/>
    </xf>
    <xf numFmtId="0" fontId="21" fillId="0" borderId="20" xfId="60" applyFont="1" applyFill="1" applyBorder="1" applyAlignment="1" applyProtection="1">
      <alignment horizontal="center" vertical="center" wrapText="1"/>
      <protection/>
    </xf>
    <xf numFmtId="14" fontId="21" fillId="0" borderId="19" xfId="60" applyNumberFormat="1" applyFont="1" applyFill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1" fillId="0" borderId="14" xfId="6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6" xfId="60" applyFont="1" applyFill="1" applyBorder="1" applyAlignment="1" applyProtection="1">
      <alignment horizontal="center" vertical="center" wrapText="1"/>
      <protection/>
    </xf>
    <xf numFmtId="0" fontId="21" fillId="0" borderId="17" xfId="60" applyFont="1" applyFill="1" applyBorder="1" applyAlignment="1" applyProtection="1">
      <alignment horizontal="center" vertical="center" wrapText="1"/>
      <protection/>
    </xf>
    <xf numFmtId="0" fontId="21" fillId="0" borderId="21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left" vertical="center" wrapText="1"/>
      <protection/>
    </xf>
    <xf numFmtId="2" fontId="22" fillId="0" borderId="0" xfId="60" applyNumberFormat="1" applyFont="1" applyFill="1" applyBorder="1" applyAlignment="1" applyProtection="1">
      <alignment horizontal="left" vertical="center"/>
      <protection/>
    </xf>
    <xf numFmtId="3" fontId="22" fillId="0" borderId="0" xfId="60" applyNumberFormat="1" applyFont="1" applyFill="1" applyBorder="1" applyAlignment="1" applyProtection="1">
      <alignment horizontal="left" vertical="center" wrapText="1"/>
      <protection/>
    </xf>
    <xf numFmtId="1" fontId="22" fillId="0" borderId="0" xfId="60" applyNumberFormat="1" applyFont="1" applyFill="1" applyBorder="1" applyAlignment="1" applyProtection="1">
      <alignment horizontal="left" vertical="center" wrapText="1"/>
      <protection/>
    </xf>
    <xf numFmtId="3" fontId="22" fillId="0" borderId="0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3" fontId="22" fillId="0" borderId="0" xfId="0" applyNumberFormat="1" applyFont="1" applyFill="1" applyAlignment="1">
      <alignment/>
    </xf>
    <xf numFmtId="0" fontId="22" fillId="33" borderId="0" xfId="60" applyFont="1" applyFill="1" applyBorder="1" applyAlignment="1" applyProtection="1">
      <alignment horizontal="left" vertical="center" wrapText="1"/>
      <protection/>
    </xf>
    <xf numFmtId="172" fontId="22" fillId="33" borderId="0" xfId="58" applyNumberFormat="1" applyFont="1" applyFill="1" applyBorder="1" applyAlignment="1">
      <alignment horizontal="center" vertical="center" wrapText="1"/>
      <protection/>
    </xf>
    <xf numFmtId="4" fontId="22" fillId="33" borderId="0" xfId="58" applyNumberFormat="1" applyFont="1" applyFill="1" applyBorder="1" applyAlignment="1">
      <alignment horizontal="center" vertical="center" wrapText="1"/>
      <protection/>
    </xf>
    <xf numFmtId="0" fontId="21" fillId="33" borderId="0" xfId="60" applyFont="1" applyFill="1" applyAlignment="1" applyProtection="1">
      <alignment horizontal="left" wrapText="1" indent="2"/>
      <protection/>
    </xf>
    <xf numFmtId="0" fontId="22" fillId="33" borderId="0" xfId="6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15" xfId="60" applyFont="1" applyFill="1" applyBorder="1" applyAlignment="1" applyProtection="1">
      <alignment horizontal="center" vertical="center" wrapText="1"/>
      <protection/>
    </xf>
    <xf numFmtId="0" fontId="21" fillId="0" borderId="18" xfId="60" applyFont="1" applyFill="1" applyBorder="1" applyAlignment="1" applyProtection="1">
      <alignment horizontal="center" vertical="center" wrapText="1"/>
      <protection/>
    </xf>
    <xf numFmtId="0" fontId="21" fillId="0" borderId="22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33" borderId="0" xfId="60" applyFont="1" applyFill="1" applyBorder="1" applyAlignment="1" applyProtection="1">
      <alignment horizontal="left" vertical="center" wrapText="1"/>
      <protection/>
    </xf>
    <xf numFmtId="3" fontId="22" fillId="0" borderId="15" xfId="60" applyNumberFormat="1" applyFont="1" applyFill="1" applyBorder="1" applyAlignment="1" applyProtection="1">
      <alignment horizontal="center" vertical="center" wrapText="1"/>
      <protection/>
    </xf>
    <xf numFmtId="3" fontId="22" fillId="0" borderId="22" xfId="60" applyNumberFormat="1" applyFont="1" applyFill="1" applyBorder="1" applyAlignment="1" applyProtection="1">
      <alignment horizontal="center" vertical="center" wrapText="1"/>
      <protection/>
    </xf>
    <xf numFmtId="3" fontId="22" fillId="0" borderId="15" xfId="60" applyNumberFormat="1" applyFont="1" applyFill="1" applyBorder="1" applyAlignment="1" applyProtection="1">
      <alignment horizontal="center" vertical="center" wrapText="1"/>
      <protection/>
    </xf>
    <xf numFmtId="3" fontId="22" fillId="0" borderId="12" xfId="60" applyNumberFormat="1" applyFont="1" applyFill="1" applyBorder="1" applyAlignment="1" applyProtection="1">
      <alignment horizontal="center" vertical="center" wrapText="1"/>
      <protection/>
    </xf>
    <xf numFmtId="3" fontId="22" fillId="33" borderId="15" xfId="60" applyNumberFormat="1" applyFont="1" applyFill="1" applyBorder="1" applyAlignment="1" applyProtection="1">
      <alignment horizontal="center" vertical="center" wrapText="1"/>
      <protection/>
    </xf>
    <xf numFmtId="3" fontId="22" fillId="33" borderId="22" xfId="60" applyNumberFormat="1" applyFont="1" applyFill="1" applyBorder="1" applyAlignment="1" applyProtection="1">
      <alignment horizontal="center" vertical="center" wrapText="1"/>
      <protection/>
    </xf>
    <xf numFmtId="3" fontId="22" fillId="33" borderId="15" xfId="60" applyNumberFormat="1" applyFont="1" applyFill="1" applyBorder="1" applyAlignment="1" applyProtection="1">
      <alignment horizontal="center" vertical="center" wrapText="1"/>
      <protection/>
    </xf>
    <xf numFmtId="3" fontId="22" fillId="33" borderId="12" xfId="60" applyNumberFormat="1" applyFont="1" applyFill="1" applyBorder="1" applyAlignment="1" applyProtection="1">
      <alignment horizontal="center" vertical="center" wrapText="1"/>
      <protection/>
    </xf>
    <xf numFmtId="172" fontId="22" fillId="33" borderId="12" xfId="58" applyNumberFormat="1" applyFont="1" applyFill="1" applyBorder="1" applyAlignment="1">
      <alignment horizontal="center" vertical="center" wrapText="1"/>
      <protection/>
    </xf>
    <xf numFmtId="0" fontId="22" fillId="0" borderId="13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0" fontId="22" fillId="33" borderId="13" xfId="60" applyFont="1" applyFill="1" applyBorder="1" applyAlignment="1" applyProtection="1">
      <alignment horizontal="center" vertical="center" wrapText="1"/>
      <protection/>
    </xf>
    <xf numFmtId="0" fontId="22" fillId="33" borderId="14" xfId="6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>
      <alignment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/>
    </xf>
    <xf numFmtId="0" fontId="22" fillId="0" borderId="15" xfId="60" applyFont="1" applyFill="1" applyBorder="1" applyAlignment="1" applyProtection="1">
      <alignment horizontal="center" vertical="center" wrapText="1"/>
      <protection/>
    </xf>
    <xf numFmtId="49" fontId="22" fillId="0" borderId="13" xfId="60" applyNumberFormat="1" applyFont="1" applyFill="1" applyBorder="1" applyAlignment="1" applyProtection="1">
      <alignment horizontal="center" vertical="center" wrapText="1"/>
      <protection/>
    </xf>
    <xf numFmtId="0" fontId="22" fillId="0" borderId="23" xfId="61" applyFont="1" applyFill="1" applyBorder="1" applyAlignment="1" applyProtection="1">
      <alignment horizontal="center" vertical="center" wrapText="1"/>
      <protection/>
    </xf>
    <xf numFmtId="0" fontId="21" fillId="0" borderId="23" xfId="59" applyNumberFormat="1" applyFont="1" applyFill="1" applyBorder="1" applyAlignment="1">
      <alignment horizontal="left" vertical="center" wrapText="1"/>
      <protection/>
    </xf>
    <xf numFmtId="3" fontId="22" fillId="0" borderId="23" xfId="61" applyNumberFormat="1" applyFont="1" applyFill="1" applyBorder="1" applyAlignment="1" applyProtection="1">
      <alignment horizontal="center" vertical="center" wrapText="1"/>
      <protection/>
    </xf>
    <xf numFmtId="174" fontId="22" fillId="0" borderId="23" xfId="59" applyNumberFormat="1" applyFont="1" applyFill="1" applyBorder="1" applyAlignment="1">
      <alignment horizontal="center" vertical="center" wrapText="1"/>
      <protection/>
    </xf>
    <xf numFmtId="172" fontId="22" fillId="0" borderId="23" xfId="59" applyNumberFormat="1" applyFont="1" applyFill="1" applyBorder="1" applyAlignment="1">
      <alignment horizontal="center" vertical="center" wrapText="1"/>
      <protection/>
    </xf>
    <xf numFmtId="172" fontId="22" fillId="0" borderId="23" xfId="59" applyNumberFormat="1" applyFont="1" applyFill="1" applyBorder="1" applyAlignment="1">
      <alignment horizontal="center" vertical="center" wrapText="1"/>
      <protection/>
    </xf>
    <xf numFmtId="3" fontId="22" fillId="0" borderId="23" xfId="61" applyNumberFormat="1" applyFont="1" applyFill="1" applyBorder="1" applyAlignment="1" applyProtection="1">
      <alignment horizontal="center" vertical="center" wrapText="1"/>
      <protection/>
    </xf>
    <xf numFmtId="2" fontId="23" fillId="0" borderId="23" xfId="35" applyNumberFormat="1" applyFont="1" applyFill="1" applyBorder="1" applyAlignment="1">
      <alignment horizontal="center" vertical="center" wrapText="1"/>
      <protection/>
    </xf>
    <xf numFmtId="0" fontId="46" fillId="0" borderId="23" xfId="37" applyFont="1" applyFill="1" applyBorder="1" applyAlignment="1">
      <alignment horizontal="center" vertical="center" wrapText="1"/>
      <protection/>
    </xf>
    <xf numFmtId="4" fontId="46" fillId="0" borderId="23" xfId="37" applyNumberFormat="1" applyFont="1" applyFill="1" applyBorder="1" applyAlignment="1">
      <alignment horizontal="center" vertical="center" wrapText="1"/>
      <protection/>
    </xf>
    <xf numFmtId="3" fontId="22" fillId="0" borderId="23" xfId="60" applyNumberFormat="1" applyFont="1" applyFill="1" applyBorder="1" applyAlignment="1" applyProtection="1">
      <alignment horizontal="center" vertical="center" wrapText="1"/>
      <protection/>
    </xf>
    <xf numFmtId="0" fontId="22" fillId="0" borderId="24" xfId="61" applyFont="1" applyFill="1" applyBorder="1" applyAlignment="1" applyProtection="1">
      <alignment horizontal="center" vertical="center" wrapText="1"/>
      <protection/>
    </xf>
    <xf numFmtId="49" fontId="22" fillId="0" borderId="24" xfId="59" applyNumberFormat="1" applyFont="1" applyFill="1" applyBorder="1" applyAlignment="1">
      <alignment horizontal="left" vertical="center" wrapText="1"/>
      <protection/>
    </xf>
    <xf numFmtId="3" fontId="22" fillId="0" borderId="24" xfId="61" applyNumberFormat="1" applyFont="1" applyFill="1" applyBorder="1" applyAlignment="1" applyProtection="1">
      <alignment horizontal="center" vertical="center" wrapText="1"/>
      <protection/>
    </xf>
    <xf numFmtId="172" fontId="22" fillId="0" borderId="24" xfId="59" applyNumberFormat="1" applyFont="1" applyFill="1" applyBorder="1" applyAlignment="1">
      <alignment horizontal="center" vertical="center" wrapText="1"/>
      <protection/>
    </xf>
    <xf numFmtId="172" fontId="22" fillId="0" borderId="24" xfId="59" applyNumberFormat="1" applyFont="1" applyFill="1" applyBorder="1" applyAlignment="1">
      <alignment horizontal="center" vertical="center" wrapText="1"/>
      <protection/>
    </xf>
    <xf numFmtId="3" fontId="22" fillId="0" borderId="24" xfId="61" applyNumberFormat="1" applyFont="1" applyFill="1" applyBorder="1" applyAlignment="1" applyProtection="1">
      <alignment horizontal="center" vertical="center" wrapText="1"/>
      <protection/>
    </xf>
    <xf numFmtId="2" fontId="23" fillId="0" borderId="24" xfId="35" applyNumberFormat="1" applyFont="1" applyFill="1" applyBorder="1" applyAlignment="1">
      <alignment horizontal="center" vertical="center" wrapText="1"/>
      <protection/>
    </xf>
    <xf numFmtId="2" fontId="23" fillId="0" borderId="24" xfId="35" applyNumberFormat="1" applyFont="1" applyFill="1" applyBorder="1" applyAlignment="1" quotePrefix="1">
      <alignment horizontal="center" vertical="center" wrapText="1"/>
      <protection/>
    </xf>
    <xf numFmtId="0" fontId="46" fillId="0" borderId="24" xfId="37" applyFont="1" applyFill="1" applyBorder="1" applyAlignment="1">
      <alignment horizontal="center" vertical="center" wrapText="1"/>
      <protection/>
    </xf>
    <xf numFmtId="4" fontId="46" fillId="0" borderId="24" xfId="37" applyNumberFormat="1" applyFont="1" applyFill="1" applyBorder="1" applyAlignment="1">
      <alignment horizontal="center" vertical="center" wrapText="1"/>
      <protection/>
    </xf>
    <xf numFmtId="3" fontId="22" fillId="0" borderId="24" xfId="60" applyNumberFormat="1" applyFont="1" applyFill="1" applyBorder="1" applyAlignment="1" applyProtection="1">
      <alignment horizontal="center" vertical="center" wrapText="1"/>
      <protection/>
    </xf>
    <xf numFmtId="49" fontId="21" fillId="0" borderId="24" xfId="59" applyNumberFormat="1" applyFont="1" applyFill="1" applyBorder="1" applyAlignment="1">
      <alignment horizontal="left" vertical="center" wrapText="1"/>
      <protection/>
    </xf>
    <xf numFmtId="3" fontId="22" fillId="34" borderId="24" xfId="61" applyNumberFormat="1" applyFont="1" applyFill="1" applyBorder="1" applyAlignment="1" applyProtection="1">
      <alignment horizontal="center" vertical="center" wrapText="1"/>
      <protection/>
    </xf>
    <xf numFmtId="2" fontId="23" fillId="0" borderId="24" xfId="36" applyNumberFormat="1" applyFont="1" applyFill="1" applyBorder="1" applyAlignment="1" quotePrefix="1">
      <alignment horizontal="center" vertical="center" wrapText="1"/>
      <protection/>
    </xf>
    <xf numFmtId="1" fontId="22" fillId="0" borderId="24" xfId="61" applyNumberFormat="1" applyFont="1" applyFill="1" applyBorder="1" applyAlignment="1" applyProtection="1">
      <alignment horizontal="center" vertical="center" wrapText="1"/>
      <protection/>
    </xf>
    <xf numFmtId="2" fontId="23" fillId="0" borderId="24" xfId="36" applyNumberFormat="1" applyFont="1" applyFill="1" applyBorder="1" applyAlignment="1" quotePrefix="1">
      <alignment horizontal="center" vertical="center" wrapText="1"/>
      <protection/>
    </xf>
    <xf numFmtId="3" fontId="22" fillId="0" borderId="24" xfId="60" applyNumberFormat="1" applyFont="1" applyFill="1" applyBorder="1" applyAlignment="1" applyProtection="1">
      <alignment horizontal="center" vertical="center" wrapText="1"/>
      <protection/>
    </xf>
    <xf numFmtId="0" fontId="46" fillId="0" borderId="24" xfId="37" applyFont="1" applyFill="1" applyBorder="1" applyAlignment="1">
      <alignment horizontal="center" vertical="center" wrapText="1"/>
      <protection/>
    </xf>
    <xf numFmtId="4" fontId="46" fillId="0" borderId="24" xfId="37" applyNumberFormat="1" applyFont="1" applyFill="1" applyBorder="1" applyAlignment="1">
      <alignment horizontal="center" vertical="center" wrapText="1"/>
      <protection/>
    </xf>
    <xf numFmtId="0" fontId="22" fillId="0" borderId="25" xfId="61" applyFont="1" applyFill="1" applyBorder="1" applyAlignment="1" applyProtection="1">
      <alignment horizontal="left" vertical="center" wrapText="1"/>
      <protection/>
    </xf>
    <xf numFmtId="3" fontId="22" fillId="0" borderId="25" xfId="61" applyNumberFormat="1" applyFont="1" applyFill="1" applyBorder="1" applyAlignment="1" applyProtection="1">
      <alignment horizontal="center" vertical="center" wrapText="1"/>
      <protection/>
    </xf>
    <xf numFmtId="172" fontId="22" fillId="0" borderId="25" xfId="59" applyNumberFormat="1" applyFont="1" applyFill="1" applyBorder="1" applyAlignment="1">
      <alignment horizontal="center" vertical="center" wrapText="1"/>
      <protection/>
    </xf>
    <xf numFmtId="172" fontId="22" fillId="0" borderId="25" xfId="58" applyNumberFormat="1" applyFont="1" applyFill="1" applyBorder="1" applyAlignment="1">
      <alignment horizontal="center" vertical="center" wrapText="1"/>
      <protection/>
    </xf>
    <xf numFmtId="4" fontId="47" fillId="0" borderId="25" xfId="37" applyNumberFormat="1" applyFont="1" applyFill="1" applyBorder="1" applyAlignment="1">
      <alignment horizontal="center" vertical="center" wrapText="1"/>
      <protection/>
    </xf>
    <xf numFmtId="0" fontId="22" fillId="33" borderId="23" xfId="61" applyFont="1" applyFill="1" applyBorder="1" applyAlignment="1" applyProtection="1">
      <alignment horizontal="center" vertical="center" wrapText="1"/>
      <protection/>
    </xf>
    <xf numFmtId="0" fontId="21" fillId="33" borderId="23" xfId="59" applyNumberFormat="1" applyFont="1" applyFill="1" applyBorder="1" applyAlignment="1">
      <alignment horizontal="left" vertical="center" wrapText="1"/>
      <protection/>
    </xf>
    <xf numFmtId="0" fontId="22" fillId="33" borderId="23" xfId="0" applyFont="1" applyFill="1" applyBorder="1" applyAlignment="1">
      <alignment/>
    </xf>
    <xf numFmtId="0" fontId="22" fillId="33" borderId="24" xfId="61" applyFont="1" applyFill="1" applyBorder="1" applyAlignment="1" applyProtection="1">
      <alignment horizontal="center" vertical="center" wrapText="1"/>
      <protection/>
    </xf>
    <xf numFmtId="49" fontId="22" fillId="33" borderId="24" xfId="59" applyNumberFormat="1" applyFont="1" applyFill="1" applyBorder="1" applyAlignment="1">
      <alignment horizontal="left" vertical="center" wrapText="1"/>
      <protection/>
    </xf>
    <xf numFmtId="0" fontId="22" fillId="33" borderId="24" xfId="0" applyFont="1" applyFill="1" applyBorder="1" applyAlignment="1">
      <alignment/>
    </xf>
    <xf numFmtId="49" fontId="21" fillId="33" borderId="24" xfId="59" applyNumberFormat="1" applyFont="1" applyFill="1" applyBorder="1" applyAlignment="1">
      <alignment horizontal="left" vertical="center" wrapText="1"/>
      <protection/>
    </xf>
    <xf numFmtId="4" fontId="22" fillId="0" borderId="24" xfId="0" applyNumberFormat="1" applyFont="1" applyFill="1" applyBorder="1" applyAlignment="1">
      <alignment horizontal="center" vertical="center" wrapText="1"/>
    </xf>
    <xf numFmtId="1" fontId="22" fillId="33" borderId="24" xfId="61" applyNumberFormat="1" applyFont="1" applyFill="1" applyBorder="1" applyAlignment="1" applyProtection="1">
      <alignment horizontal="center" vertical="center" wrapText="1"/>
      <protection/>
    </xf>
    <xf numFmtId="2" fontId="46" fillId="0" borderId="23" xfId="37" applyNumberFormat="1" applyFont="1" applyFill="1" applyBorder="1" applyAlignment="1">
      <alignment horizontal="center" vertical="center" wrapText="1"/>
      <protection/>
    </xf>
    <xf numFmtId="2" fontId="46" fillId="0" borderId="24" xfId="37" applyNumberFormat="1" applyFont="1" applyFill="1" applyBorder="1" applyAlignment="1">
      <alignment horizontal="center" vertical="center" wrapText="1"/>
      <protection/>
    </xf>
    <xf numFmtId="2" fontId="46" fillId="0" borderId="24" xfId="37" applyNumberFormat="1" applyFont="1" applyFill="1" applyBorder="1" applyAlignment="1">
      <alignment horizontal="center" vertical="center" wrapText="1"/>
      <protection/>
    </xf>
    <xf numFmtId="3" fontId="22" fillId="34" borderId="23" xfId="61" applyNumberFormat="1" applyFont="1" applyFill="1" applyBorder="1" applyAlignment="1" applyProtection="1">
      <alignment horizontal="center" vertical="center" wrapText="1"/>
      <protection/>
    </xf>
    <xf numFmtId="2" fontId="23" fillId="0" borderId="24" xfId="35" applyNumberFormat="1" applyFont="1" applyFill="1" applyBorder="1" applyAlignment="1" quotePrefix="1">
      <alignment horizontal="center" vertical="center" wrapText="1"/>
      <protection/>
    </xf>
    <xf numFmtId="4" fontId="22" fillId="0" borderId="24" xfId="59" applyNumberFormat="1" applyFont="1" applyFill="1" applyBorder="1" applyAlignment="1">
      <alignment horizontal="center" vertical="center" wrapText="1"/>
      <protection/>
    </xf>
    <xf numFmtId="2" fontId="23" fillId="0" borderId="23" xfId="35" applyNumberFormat="1" applyFont="1" applyFill="1" applyBorder="1" applyAlignment="1" quotePrefix="1">
      <alignment horizontal="center" vertical="center" wrapText="1"/>
      <protection/>
    </xf>
    <xf numFmtId="0" fontId="22" fillId="33" borderId="25" xfId="61" applyFont="1" applyFill="1" applyBorder="1" applyAlignment="1" applyProtection="1">
      <alignment horizontal="left" vertical="center" wrapText="1"/>
      <protection/>
    </xf>
    <xf numFmtId="2" fontId="23" fillId="0" borderId="25" xfId="35" applyNumberFormat="1" applyFont="1" applyFill="1" applyBorder="1" applyAlignment="1" quotePrefix="1">
      <alignment horizontal="center" vertical="center" wrapText="1"/>
      <protection/>
    </xf>
    <xf numFmtId="4" fontId="46" fillId="0" borderId="25" xfId="37" applyNumberFormat="1" applyFont="1" applyFill="1" applyBorder="1" applyAlignment="1">
      <alignment horizontal="center" vertical="center" wrapText="1"/>
      <protection/>
    </xf>
    <xf numFmtId="3" fontId="22" fillId="2" borderId="23" xfId="61" applyNumberFormat="1" applyFont="1" applyFill="1" applyBorder="1" applyAlignment="1" applyProtection="1">
      <alignment horizontal="center" vertical="center" wrapText="1"/>
      <protection/>
    </xf>
    <xf numFmtId="2" fontId="23" fillId="33" borderId="23" xfId="35" applyNumberFormat="1" applyFont="1" applyFill="1" applyBorder="1" applyAlignment="1" quotePrefix="1">
      <alignment horizontal="center" vertical="center" wrapText="1"/>
      <protection/>
    </xf>
    <xf numFmtId="3" fontId="22" fillId="2" borderId="24" xfId="61" applyNumberFormat="1" applyFont="1" applyFill="1" applyBorder="1" applyAlignment="1" applyProtection="1">
      <alignment horizontal="center" vertical="center" wrapText="1"/>
      <protection/>
    </xf>
    <xf numFmtId="2" fontId="23" fillId="33" borderId="24" xfId="35" applyNumberFormat="1" applyFont="1" applyFill="1" applyBorder="1" applyAlignment="1" quotePrefix="1">
      <alignment horizontal="center" vertical="center" wrapText="1"/>
      <protection/>
    </xf>
    <xf numFmtId="172" fontId="22" fillId="33" borderId="23" xfId="59" applyNumberFormat="1" applyFont="1" applyFill="1" applyBorder="1" applyAlignment="1">
      <alignment horizontal="center" vertical="center" wrapText="1"/>
      <protection/>
    </xf>
    <xf numFmtId="172" fontId="22" fillId="33" borderId="23" xfId="59" applyNumberFormat="1" applyFont="1" applyFill="1" applyBorder="1" applyAlignment="1">
      <alignment horizontal="center" vertical="center" wrapText="1"/>
      <protection/>
    </xf>
    <xf numFmtId="3" fontId="22" fillId="33" borderId="23" xfId="61" applyNumberFormat="1" applyFont="1" applyFill="1" applyBorder="1" applyAlignment="1" applyProtection="1">
      <alignment horizontal="center" vertical="center" wrapText="1"/>
      <protection/>
    </xf>
    <xf numFmtId="4" fontId="22" fillId="33" borderId="23" xfId="0" applyNumberFormat="1" applyFont="1" applyFill="1" applyBorder="1" applyAlignment="1">
      <alignment horizontal="center" vertical="center" wrapText="1"/>
    </xf>
    <xf numFmtId="3" fontId="22" fillId="33" borderId="23" xfId="60" applyNumberFormat="1" applyFont="1" applyFill="1" applyBorder="1" applyAlignment="1" applyProtection="1">
      <alignment horizontal="center" vertical="center" wrapText="1"/>
      <protection/>
    </xf>
    <xf numFmtId="0" fontId="46" fillId="0" borderId="23" xfId="37" applyFont="1" applyBorder="1" applyAlignment="1">
      <alignment horizontal="center" vertical="center" wrapText="1"/>
      <protection/>
    </xf>
    <xf numFmtId="4" fontId="46" fillId="33" borderId="23" xfId="37" applyNumberFormat="1" applyFont="1" applyFill="1" applyBorder="1" applyAlignment="1">
      <alignment horizontal="center" vertical="center" wrapText="1"/>
      <protection/>
    </xf>
    <xf numFmtId="172" fontId="22" fillId="33" borderId="24" xfId="59" applyNumberFormat="1" applyFont="1" applyFill="1" applyBorder="1" applyAlignment="1">
      <alignment horizontal="center" vertical="center" wrapText="1"/>
      <protection/>
    </xf>
    <xf numFmtId="172" fontId="22" fillId="33" borderId="24" xfId="59" applyNumberFormat="1" applyFont="1" applyFill="1" applyBorder="1" applyAlignment="1">
      <alignment horizontal="center" vertical="center" wrapText="1"/>
      <protection/>
    </xf>
    <xf numFmtId="3" fontId="22" fillId="33" borderId="24" xfId="61" applyNumberFormat="1" applyFont="1" applyFill="1" applyBorder="1" applyAlignment="1" applyProtection="1">
      <alignment horizontal="center" vertical="center" wrapText="1"/>
      <protection/>
    </xf>
    <xf numFmtId="4" fontId="22" fillId="33" borderId="24" xfId="0" applyNumberFormat="1" applyFont="1" applyFill="1" applyBorder="1" applyAlignment="1">
      <alignment horizontal="center" vertical="center" wrapText="1"/>
    </xf>
    <xf numFmtId="3" fontId="22" fillId="33" borderId="24" xfId="60" applyNumberFormat="1" applyFont="1" applyFill="1" applyBorder="1" applyAlignment="1" applyProtection="1">
      <alignment horizontal="center" vertical="center" wrapText="1"/>
      <protection/>
    </xf>
    <xf numFmtId="0" fontId="46" fillId="0" borderId="24" xfId="37" applyFont="1" applyBorder="1" applyAlignment="1">
      <alignment horizontal="center" vertical="center" wrapText="1"/>
      <protection/>
    </xf>
    <xf numFmtId="4" fontId="46" fillId="33" borderId="24" xfId="37" applyNumberFormat="1" applyFont="1" applyFill="1" applyBorder="1" applyAlignment="1">
      <alignment horizontal="center" vertical="center" wrapText="1"/>
      <protection/>
    </xf>
    <xf numFmtId="2" fontId="23" fillId="33" borderId="24" xfId="35" applyNumberFormat="1" applyFont="1" applyFill="1" applyBorder="1" applyAlignment="1" quotePrefix="1">
      <alignment horizontal="center" vertical="center" wrapText="1"/>
      <protection/>
    </xf>
    <xf numFmtId="4" fontId="22" fillId="33" borderId="24" xfId="59" applyNumberFormat="1" applyFont="1" applyFill="1" applyBorder="1" applyAlignment="1">
      <alignment horizontal="center" vertical="center" wrapText="1"/>
      <protection/>
    </xf>
    <xf numFmtId="3" fontId="22" fillId="33" borderId="24" xfId="60" applyNumberFormat="1" applyFont="1" applyFill="1" applyBorder="1" applyAlignment="1" applyProtection="1">
      <alignment horizontal="center" vertical="center" wrapText="1"/>
      <protection/>
    </xf>
    <xf numFmtId="4" fontId="46" fillId="33" borderId="24" xfId="37" applyNumberFormat="1" applyFont="1" applyFill="1" applyBorder="1" applyAlignment="1">
      <alignment horizontal="center" vertical="center" wrapText="1"/>
      <protection/>
    </xf>
    <xf numFmtId="3" fontId="22" fillId="33" borderId="24" xfId="61" applyNumberFormat="1" applyFont="1" applyFill="1" applyBorder="1" applyAlignment="1" applyProtection="1">
      <alignment horizontal="center" vertical="center" wrapText="1"/>
      <protection/>
    </xf>
    <xf numFmtId="3" fontId="22" fillId="33" borderId="25" xfId="61" applyNumberFormat="1" applyFont="1" applyFill="1" applyBorder="1" applyAlignment="1" applyProtection="1">
      <alignment horizontal="center" vertical="center" wrapText="1"/>
      <protection/>
    </xf>
    <xf numFmtId="172" fontId="22" fillId="33" borderId="25" xfId="59" applyNumberFormat="1" applyFont="1" applyFill="1" applyBorder="1" applyAlignment="1">
      <alignment horizontal="center" vertical="center" wrapText="1"/>
      <protection/>
    </xf>
    <xf numFmtId="172" fontId="22" fillId="33" borderId="25" xfId="58" applyNumberFormat="1" applyFont="1" applyFill="1" applyBorder="1" applyAlignment="1">
      <alignment horizontal="center" vertical="center" wrapText="1"/>
      <protection/>
    </xf>
    <xf numFmtId="2" fontId="23" fillId="33" borderId="25" xfId="35" applyNumberFormat="1" applyFont="1" applyFill="1" applyBorder="1" applyAlignment="1" quotePrefix="1">
      <alignment horizontal="center" vertical="center" wrapText="1"/>
      <protection/>
    </xf>
    <xf numFmtId="0" fontId="21" fillId="0" borderId="23" xfId="59" applyNumberFormat="1" applyFont="1" applyFill="1" applyBorder="1" applyAlignment="1">
      <alignment horizontal="left" vertical="center" wrapText="1"/>
      <protection/>
    </xf>
    <xf numFmtId="3" fontId="22" fillId="33" borderId="23" xfId="61" applyNumberFormat="1" applyFont="1" applyFill="1" applyBorder="1" applyAlignment="1" applyProtection="1">
      <alignment horizontal="center" vertical="center" wrapText="1"/>
      <protection/>
    </xf>
    <xf numFmtId="2" fontId="22" fillId="33" borderId="23" xfId="0" applyNumberFormat="1" applyFont="1" applyFill="1" applyBorder="1" applyAlignment="1">
      <alignment horizontal="center" vertical="center"/>
    </xf>
    <xf numFmtId="0" fontId="22" fillId="0" borderId="24" xfId="59" applyNumberFormat="1" applyFont="1" applyFill="1" applyBorder="1" applyAlignment="1">
      <alignment horizontal="left" vertical="center" wrapText="1"/>
      <protection/>
    </xf>
    <xf numFmtId="2" fontId="22" fillId="33" borderId="24" xfId="0" applyNumberFormat="1" applyFont="1" applyFill="1" applyBorder="1" applyAlignment="1">
      <alignment horizontal="center" vertical="center"/>
    </xf>
    <xf numFmtId="0" fontId="21" fillId="0" borderId="24" xfId="59" applyNumberFormat="1" applyFont="1" applyFill="1" applyBorder="1" applyAlignment="1">
      <alignment horizontal="left" vertical="center" wrapText="1"/>
      <protection/>
    </xf>
    <xf numFmtId="4" fontId="22" fillId="33" borderId="24" xfId="0" applyNumberFormat="1" applyFont="1" applyFill="1" applyBorder="1" applyAlignment="1">
      <alignment horizontal="center" vertical="center"/>
    </xf>
    <xf numFmtId="4" fontId="22" fillId="33" borderId="25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center" vertical="center" wrapText="1"/>
    </xf>
    <xf numFmtId="49" fontId="22" fillId="0" borderId="24" xfId="59" applyNumberFormat="1" applyFont="1" applyFill="1" applyBorder="1" applyAlignment="1">
      <alignment horizontal="left" vertical="center" wrapText="1"/>
      <protection/>
    </xf>
    <xf numFmtId="0" fontId="22" fillId="0" borderId="24" xfId="0" applyFont="1" applyFill="1" applyBorder="1" applyAlignment="1">
      <alignment/>
    </xf>
    <xf numFmtId="49" fontId="21" fillId="0" borderId="24" xfId="59" applyNumberFormat="1" applyFont="1" applyFill="1" applyBorder="1" applyAlignment="1">
      <alignment horizontal="left" vertical="center" wrapText="1"/>
      <protection/>
    </xf>
    <xf numFmtId="2" fontId="22" fillId="0" borderId="24" xfId="0" applyNumberFormat="1" applyFont="1" applyBorder="1" applyAlignment="1">
      <alignment horizontal="center" vertical="center"/>
    </xf>
    <xf numFmtId="2" fontId="22" fillId="0" borderId="24" xfId="59" applyNumberFormat="1" applyFont="1" applyFill="1" applyBorder="1" applyAlignment="1">
      <alignment horizontal="center" vertical="center" wrapText="1"/>
      <protection/>
    </xf>
    <xf numFmtId="4" fontId="22" fillId="0" borderId="25" xfId="0" applyNumberFormat="1" applyFont="1" applyFill="1" applyBorder="1" applyAlignment="1">
      <alignment horizontal="center" vertical="center" wrapText="1"/>
    </xf>
    <xf numFmtId="0" fontId="22" fillId="0" borderId="23" xfId="60" applyFont="1" applyFill="1" applyBorder="1" applyAlignment="1" applyProtection="1">
      <alignment horizontal="center" vertical="center" wrapText="1"/>
      <protection/>
    </xf>
    <xf numFmtId="0" fontId="21" fillId="0" borderId="23" xfId="58" applyNumberFormat="1" applyFont="1" applyFill="1" applyBorder="1" applyAlignment="1">
      <alignment horizontal="left" vertical="center" wrapText="1"/>
      <protection/>
    </xf>
    <xf numFmtId="4" fontId="22" fillId="0" borderId="23" xfId="59" applyNumberFormat="1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 applyProtection="1">
      <alignment horizontal="left" vertical="center" wrapText="1" indent="2"/>
      <protection/>
    </xf>
    <xf numFmtId="0" fontId="22" fillId="0" borderId="24" xfId="60" applyFont="1" applyFill="1" applyBorder="1" applyAlignment="1" applyProtection="1">
      <alignment horizontal="center" vertical="center" wrapText="1"/>
      <protection/>
    </xf>
    <xf numFmtId="49" fontId="22" fillId="0" borderId="24" xfId="58" applyNumberFormat="1" applyFont="1" applyFill="1" applyBorder="1" applyAlignment="1">
      <alignment horizontal="left" vertical="center" wrapText="1"/>
      <protection/>
    </xf>
    <xf numFmtId="4" fontId="22" fillId="0" borderId="24" xfId="59" applyNumberFormat="1" applyFont="1" applyFill="1" applyBorder="1" applyAlignment="1">
      <alignment horizontal="center" vertical="center" wrapText="1"/>
      <protection/>
    </xf>
    <xf numFmtId="0" fontId="21" fillId="0" borderId="24" xfId="60" applyFont="1" applyFill="1" applyBorder="1" applyAlignment="1" applyProtection="1">
      <alignment horizontal="left" vertical="center" wrapText="1" indent="2"/>
      <protection/>
    </xf>
    <xf numFmtId="49" fontId="21" fillId="0" borderId="24" xfId="58" applyNumberFormat="1" applyFont="1" applyFill="1" applyBorder="1" applyAlignment="1">
      <alignment horizontal="left" vertical="center" wrapText="1"/>
      <protection/>
    </xf>
    <xf numFmtId="0" fontId="22" fillId="0" borderId="24" xfId="0" applyFont="1" applyFill="1" applyBorder="1" applyAlignment="1">
      <alignment/>
    </xf>
    <xf numFmtId="1" fontId="22" fillId="0" borderId="24" xfId="60" applyNumberFormat="1" applyFont="1" applyFill="1" applyBorder="1" applyAlignment="1" applyProtection="1">
      <alignment horizontal="center" vertical="center" wrapText="1"/>
      <protection/>
    </xf>
    <xf numFmtId="0" fontId="21" fillId="0" borderId="25" xfId="60" applyFont="1" applyFill="1" applyBorder="1" applyAlignment="1" applyProtection="1">
      <alignment horizontal="left" vertical="center" wrapText="1"/>
      <protection/>
    </xf>
    <xf numFmtId="0" fontId="21" fillId="0" borderId="25" xfId="60" applyFont="1" applyFill="1" applyBorder="1" applyAlignment="1" applyProtection="1">
      <alignment horizontal="left" wrapText="1" indent="2"/>
      <protection/>
    </xf>
    <xf numFmtId="1" fontId="22" fillId="0" borderId="26" xfId="61" applyNumberFormat="1" applyFont="1" applyFill="1" applyBorder="1" applyAlignment="1" applyProtection="1">
      <alignment horizontal="center" vertical="center" wrapText="1"/>
      <protection/>
    </xf>
    <xf numFmtId="49" fontId="22" fillId="0" borderId="26" xfId="59" applyNumberFormat="1" applyFont="1" applyFill="1" applyBorder="1" applyAlignment="1">
      <alignment horizontal="left" vertical="center" wrapText="1"/>
      <protection/>
    </xf>
    <xf numFmtId="3" fontId="22" fillId="0" borderId="26" xfId="61" applyNumberFormat="1" applyFont="1" applyFill="1" applyBorder="1" applyAlignment="1" applyProtection="1">
      <alignment horizontal="center" vertical="center" wrapText="1"/>
      <protection/>
    </xf>
    <xf numFmtId="3" fontId="22" fillId="34" borderId="26" xfId="61" applyNumberFormat="1" applyFont="1" applyFill="1" applyBorder="1" applyAlignment="1" applyProtection="1">
      <alignment horizontal="center" vertical="center" wrapText="1"/>
      <protection/>
    </xf>
    <xf numFmtId="172" fontId="22" fillId="0" borderId="26" xfId="59" applyNumberFormat="1" applyFont="1" applyFill="1" applyBorder="1" applyAlignment="1">
      <alignment horizontal="center" vertical="center" wrapText="1"/>
      <protection/>
    </xf>
    <xf numFmtId="2" fontId="23" fillId="0" borderId="26" xfId="36" applyNumberFormat="1" applyFont="1" applyFill="1" applyBorder="1" applyAlignment="1" quotePrefix="1">
      <alignment horizontal="center" vertical="center" wrapText="1"/>
      <protection/>
    </xf>
    <xf numFmtId="3" fontId="22" fillId="0" borderId="26" xfId="60" applyNumberFormat="1" applyFont="1" applyFill="1" applyBorder="1" applyAlignment="1" applyProtection="1">
      <alignment horizontal="center" vertical="center" wrapText="1"/>
      <protection/>
    </xf>
    <xf numFmtId="0" fontId="46" fillId="0" borderId="26" xfId="37" applyFont="1" applyFill="1" applyBorder="1" applyAlignment="1">
      <alignment horizontal="center" vertical="center" wrapText="1"/>
      <protection/>
    </xf>
    <xf numFmtId="4" fontId="46" fillId="0" borderId="26" xfId="37" applyNumberFormat="1" applyFont="1" applyFill="1" applyBorder="1" applyAlignment="1">
      <alignment horizontal="center" vertical="center" wrapText="1"/>
      <protection/>
    </xf>
    <xf numFmtId="1" fontId="22" fillId="33" borderId="26" xfId="61" applyNumberFormat="1" applyFont="1" applyFill="1" applyBorder="1" applyAlignment="1" applyProtection="1">
      <alignment horizontal="center" vertical="center" wrapText="1"/>
      <protection/>
    </xf>
    <xf numFmtId="49" fontId="22" fillId="33" borderId="26" xfId="59" applyNumberFormat="1" applyFont="1" applyFill="1" applyBorder="1" applyAlignment="1">
      <alignment horizontal="left" vertical="center" wrapText="1"/>
      <protection/>
    </xf>
    <xf numFmtId="0" fontId="22" fillId="33" borderId="26" xfId="0" applyFont="1" applyFill="1" applyBorder="1" applyAlignment="1">
      <alignment/>
    </xf>
    <xf numFmtId="2" fontId="46" fillId="0" borderId="26" xfId="37" applyNumberFormat="1" applyFont="1" applyFill="1" applyBorder="1" applyAlignment="1">
      <alignment horizontal="center" vertical="center" wrapText="1"/>
      <protection/>
    </xf>
    <xf numFmtId="2" fontId="23" fillId="0" borderId="26" xfId="35" applyNumberFormat="1" applyFont="1" applyFill="1" applyBorder="1" applyAlignment="1" quotePrefix="1">
      <alignment horizontal="center" vertical="center" wrapText="1"/>
      <protection/>
    </xf>
    <xf numFmtId="4" fontId="22" fillId="0" borderId="26" xfId="59" applyNumberFormat="1" applyFont="1" applyFill="1" applyBorder="1" applyAlignment="1">
      <alignment horizontal="center" vertical="center" wrapText="1"/>
      <protection/>
    </xf>
    <xf numFmtId="3" fontId="22" fillId="2" borderId="26" xfId="61" applyNumberFormat="1" applyFont="1" applyFill="1" applyBorder="1" applyAlignment="1" applyProtection="1">
      <alignment horizontal="center" vertical="center" wrapText="1"/>
      <protection/>
    </xf>
    <xf numFmtId="172" fontId="22" fillId="33" borderId="26" xfId="59" applyNumberFormat="1" applyFont="1" applyFill="1" applyBorder="1" applyAlignment="1">
      <alignment horizontal="center" vertical="center" wrapText="1"/>
      <protection/>
    </xf>
    <xf numFmtId="2" fontId="23" fillId="33" borderId="26" xfId="35" applyNumberFormat="1" applyFont="1" applyFill="1" applyBorder="1" applyAlignment="1" quotePrefix="1">
      <alignment horizontal="center" vertical="center" wrapText="1"/>
      <protection/>
    </xf>
    <xf numFmtId="4" fontId="22" fillId="33" borderId="26" xfId="59" applyNumberFormat="1" applyFont="1" applyFill="1" applyBorder="1" applyAlignment="1">
      <alignment horizontal="center" vertical="center" wrapText="1"/>
      <protection/>
    </xf>
    <xf numFmtId="3" fontId="22" fillId="33" borderId="26" xfId="60" applyNumberFormat="1" applyFont="1" applyFill="1" applyBorder="1" applyAlignment="1" applyProtection="1">
      <alignment horizontal="center" vertical="center" wrapText="1"/>
      <protection/>
    </xf>
    <xf numFmtId="4" fontId="46" fillId="33" borderId="26" xfId="37" applyNumberFormat="1" applyFont="1" applyFill="1" applyBorder="1" applyAlignment="1">
      <alignment horizontal="center" vertical="center" wrapText="1"/>
      <protection/>
    </xf>
    <xf numFmtId="0" fontId="21" fillId="0" borderId="26" xfId="59" applyNumberFormat="1" applyFont="1" applyFill="1" applyBorder="1" applyAlignment="1">
      <alignment horizontal="left" vertical="center" wrapText="1"/>
      <protection/>
    </xf>
    <xf numFmtId="3" fontId="22" fillId="33" borderId="26" xfId="61" applyNumberFormat="1" applyFont="1" applyFill="1" applyBorder="1" applyAlignment="1" applyProtection="1">
      <alignment horizontal="center" vertical="center" wrapText="1"/>
      <protection/>
    </xf>
    <xf numFmtId="2" fontId="22" fillId="33" borderId="26" xfId="0" applyNumberFormat="1" applyFont="1" applyFill="1" applyBorder="1" applyAlignment="1">
      <alignment horizontal="center" vertical="center"/>
    </xf>
    <xf numFmtId="49" fontId="22" fillId="0" borderId="26" xfId="59" applyNumberFormat="1" applyFont="1" applyFill="1" applyBorder="1" applyAlignment="1">
      <alignment horizontal="left" vertical="center" wrapText="1"/>
      <protection/>
    </xf>
    <xf numFmtId="0" fontId="22" fillId="0" borderId="26" xfId="0" applyFont="1" applyFill="1" applyBorder="1" applyAlignment="1">
      <alignment/>
    </xf>
    <xf numFmtId="2" fontId="22" fillId="0" borderId="26" xfId="59" applyNumberFormat="1" applyFont="1" applyFill="1" applyBorder="1" applyAlignment="1">
      <alignment horizontal="center" vertical="center" wrapText="1"/>
      <protection/>
    </xf>
    <xf numFmtId="1" fontId="22" fillId="0" borderId="26" xfId="60" applyNumberFormat="1" applyFont="1" applyFill="1" applyBorder="1" applyAlignment="1" applyProtection="1">
      <alignment horizontal="center" vertical="center" wrapText="1"/>
      <protection/>
    </xf>
    <xf numFmtId="49" fontId="21" fillId="0" borderId="26" xfId="58" applyNumberFormat="1" applyFont="1" applyFill="1" applyBorder="1" applyAlignment="1">
      <alignment horizontal="left" vertical="center" wrapText="1"/>
      <protection/>
    </xf>
    <xf numFmtId="0" fontId="21" fillId="0" borderId="26" xfId="60" applyFont="1" applyFill="1" applyBorder="1" applyAlignment="1" applyProtection="1">
      <alignment horizontal="left" vertical="center" wrapText="1" indent="2"/>
      <protection/>
    </xf>
    <xf numFmtId="0" fontId="22" fillId="0" borderId="23" xfId="61" applyFont="1" applyFill="1" applyBorder="1" applyAlignment="1" applyProtection="1">
      <alignment horizontal="left" vertical="center" wrapText="1"/>
      <protection/>
    </xf>
    <xf numFmtId="2" fontId="24" fillId="0" borderId="23" xfId="36" applyNumberFormat="1" applyFont="1" applyFill="1" applyBorder="1" applyAlignment="1" quotePrefix="1">
      <alignment horizontal="center" vertical="center" wrapText="1"/>
      <protection/>
    </xf>
    <xf numFmtId="172" fontId="22" fillId="0" borderId="23" xfId="58" applyNumberFormat="1" applyFont="1" applyFill="1" applyBorder="1" applyAlignment="1">
      <alignment horizontal="center" vertical="center" wrapText="1"/>
      <protection/>
    </xf>
    <xf numFmtId="4" fontId="47" fillId="0" borderId="23" xfId="37" applyNumberFormat="1" applyFont="1" applyFill="1" applyBorder="1" applyAlignment="1">
      <alignment horizontal="center" vertical="center" wrapText="1"/>
      <protection/>
    </xf>
    <xf numFmtId="2" fontId="24" fillId="0" borderId="23" xfId="35" applyNumberFormat="1" applyFont="1" applyFill="1" applyBorder="1" applyAlignment="1" quotePrefix="1">
      <alignment horizontal="center" vertical="center" wrapText="1"/>
      <protection/>
    </xf>
    <xf numFmtId="0" fontId="22" fillId="33" borderId="23" xfId="61" applyFont="1" applyFill="1" applyBorder="1" applyAlignment="1" applyProtection="1">
      <alignment horizontal="left" vertical="center" wrapText="1"/>
      <protection/>
    </xf>
    <xf numFmtId="2" fontId="23" fillId="0" borderId="23" xfId="35" applyNumberFormat="1" applyFont="1" applyFill="1" applyBorder="1" applyAlignment="1" quotePrefix="1">
      <alignment horizontal="center" vertical="center" wrapText="1"/>
      <protection/>
    </xf>
    <xf numFmtId="4" fontId="46" fillId="0" borderId="23" xfId="37" applyNumberFormat="1" applyFont="1" applyFill="1" applyBorder="1" applyAlignment="1">
      <alignment horizontal="center" vertical="center" wrapText="1"/>
      <protection/>
    </xf>
    <xf numFmtId="2" fontId="23" fillId="33" borderId="23" xfId="35" applyNumberFormat="1" applyFont="1" applyFill="1" applyBorder="1" applyAlignment="1" quotePrefix="1">
      <alignment horizontal="center" vertical="center" wrapText="1"/>
      <protection/>
    </xf>
    <xf numFmtId="172" fontId="22" fillId="33" borderId="23" xfId="58" applyNumberFormat="1" applyFont="1" applyFill="1" applyBorder="1" applyAlignment="1">
      <alignment horizontal="center" vertical="center" wrapText="1"/>
      <protection/>
    </xf>
    <xf numFmtId="4" fontId="22" fillId="33" borderId="23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0" fontId="21" fillId="0" borderId="23" xfId="60" applyFont="1" applyFill="1" applyBorder="1" applyAlignment="1" applyProtection="1">
      <alignment horizontal="left" vertical="center" wrapText="1"/>
      <protection/>
    </xf>
    <xf numFmtId="0" fontId="21" fillId="0" borderId="23" xfId="60" applyFont="1" applyFill="1" applyBorder="1" applyAlignment="1" applyProtection="1">
      <alignment horizontal="left" wrapText="1" indent="2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2" xfId="34"/>
    <cellStyle name="S3" xfId="35"/>
    <cellStyle name="S3 6" xfId="36"/>
    <cellStyle name="S4 2" xfId="37"/>
    <cellStyle name="S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MIS PF" xfId="58"/>
    <cellStyle name="Обычный_MIS PF 2" xfId="59"/>
    <cellStyle name="Обычный_пруд ООиупа вых" xfId="60"/>
    <cellStyle name="Обычный_пруд ООиупа вых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C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12" width="16.00390625" style="8" customWidth="1"/>
    <col min="13" max="13" width="18.75390625" style="8" customWidth="1"/>
    <col min="14" max="14" width="18.75390625" style="8" hidden="1" customWidth="1"/>
    <col min="15" max="15" width="18.125" style="8" customWidth="1"/>
    <col min="16" max="19" width="15.375" style="8" customWidth="1"/>
    <col min="20" max="20" width="15.00390625" style="8" customWidth="1"/>
    <col min="21" max="24" width="14.75390625" style="8" customWidth="1"/>
    <col min="25" max="16384" width="9.125" style="8" customWidth="1"/>
  </cols>
  <sheetData>
    <row r="9" spans="1:24" ht="42" customHeight="1">
      <c r="A9" s="47" t="s">
        <v>41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3:24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X10" s="50" t="s">
        <v>0</v>
      </c>
    </row>
    <row r="11" spans="1:24" ht="18.75" customHeight="1">
      <c r="A11" s="40" t="s">
        <v>1</v>
      </c>
      <c r="B11" s="40" t="s">
        <v>2</v>
      </c>
      <c r="C11" s="40"/>
      <c r="D11" s="41" t="s">
        <v>13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s">
        <v>14</v>
      </c>
      <c r="V11" s="41"/>
      <c r="W11" s="41"/>
      <c r="X11" s="41"/>
    </row>
    <row r="12" spans="1:24" ht="18.75" customHeight="1">
      <c r="A12" s="40"/>
      <c r="B12" s="40"/>
      <c r="C12" s="40"/>
      <c r="D12" s="42" t="s">
        <v>15</v>
      </c>
      <c r="E12" s="40" t="s">
        <v>16</v>
      </c>
      <c r="F12" s="40" t="s">
        <v>28</v>
      </c>
      <c r="G12" s="40" t="s">
        <v>3</v>
      </c>
      <c r="H12" s="41" t="s">
        <v>4</v>
      </c>
      <c r="I12" s="41"/>
      <c r="J12" s="41"/>
      <c r="K12" s="41"/>
      <c r="L12" s="40" t="s">
        <v>5</v>
      </c>
      <c r="M12" s="40" t="s">
        <v>6</v>
      </c>
      <c r="N12" s="43"/>
      <c r="O12" s="40" t="s">
        <v>7</v>
      </c>
      <c r="P12" s="40" t="s">
        <v>17</v>
      </c>
      <c r="Q12" s="40" t="s">
        <v>18</v>
      </c>
      <c r="R12" s="40" t="s">
        <v>19</v>
      </c>
      <c r="S12" s="40" t="s">
        <v>20</v>
      </c>
      <c r="T12" s="40" t="s">
        <v>21</v>
      </c>
      <c r="U12" s="40" t="s">
        <v>44</v>
      </c>
      <c r="V12" s="40" t="s">
        <v>45</v>
      </c>
      <c r="W12" s="40" t="s">
        <v>46</v>
      </c>
      <c r="X12" s="40" t="s">
        <v>22</v>
      </c>
    </row>
    <row r="13" spans="1:24" s="7" customFormat="1" ht="98.25" customHeight="1">
      <c r="A13" s="40"/>
      <c r="B13" s="40"/>
      <c r="C13" s="40"/>
      <c r="D13" s="44"/>
      <c r="E13" s="40"/>
      <c r="F13" s="40"/>
      <c r="G13" s="40"/>
      <c r="H13" s="43" t="s">
        <v>8</v>
      </c>
      <c r="I13" s="43" t="s">
        <v>9</v>
      </c>
      <c r="J13" s="45" t="s">
        <v>10</v>
      </c>
      <c r="K13" s="45" t="s">
        <v>11</v>
      </c>
      <c r="L13" s="40"/>
      <c r="M13" s="40"/>
      <c r="N13" s="43" t="s">
        <v>23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7" customFormat="1" ht="24" customHeight="1">
      <c r="A14" s="86">
        <v>1</v>
      </c>
      <c r="B14" s="91">
        <v>2</v>
      </c>
      <c r="C14" s="93"/>
      <c r="D14" s="86">
        <v>3</v>
      </c>
      <c r="E14" s="86">
        <v>4</v>
      </c>
      <c r="F14" s="94" t="s">
        <v>29</v>
      </c>
      <c r="G14" s="86">
        <v>5</v>
      </c>
      <c r="H14" s="86">
        <v>6</v>
      </c>
      <c r="I14" s="86">
        <v>7</v>
      </c>
      <c r="J14" s="86">
        <v>8</v>
      </c>
      <c r="K14" s="86">
        <v>9</v>
      </c>
      <c r="L14" s="86">
        <v>10</v>
      </c>
      <c r="M14" s="86">
        <v>11</v>
      </c>
      <c r="N14" s="86"/>
      <c r="O14" s="86">
        <v>12</v>
      </c>
      <c r="P14" s="86">
        <v>13</v>
      </c>
      <c r="Q14" s="86">
        <v>14</v>
      </c>
      <c r="R14" s="86"/>
      <c r="S14" s="86">
        <v>15</v>
      </c>
      <c r="T14" s="86">
        <v>16</v>
      </c>
      <c r="U14" s="86">
        <v>17</v>
      </c>
      <c r="V14" s="86">
        <v>18</v>
      </c>
      <c r="W14" s="86">
        <v>19</v>
      </c>
      <c r="X14" s="86">
        <v>20</v>
      </c>
    </row>
    <row r="15" spans="1:29" s="7" customFormat="1" ht="47.25" customHeight="1">
      <c r="A15" s="192">
        <v>1</v>
      </c>
      <c r="B15" s="193" t="s">
        <v>30</v>
      </c>
      <c r="C15" s="193"/>
      <c r="D15" s="97">
        <v>3056672</v>
      </c>
      <c r="E15" s="97">
        <v>162209</v>
      </c>
      <c r="F15" s="97">
        <v>0</v>
      </c>
      <c r="G15" s="97">
        <f>G16</f>
        <v>123049427</v>
      </c>
      <c r="H15" s="97">
        <f>H16</f>
        <v>4645084</v>
      </c>
      <c r="I15" s="97">
        <f>I16</f>
        <v>266490</v>
      </c>
      <c r="J15" s="97">
        <f>J16</f>
        <v>909583</v>
      </c>
      <c r="K15" s="97">
        <f>K16</f>
        <v>3224640</v>
      </c>
      <c r="L15" s="97">
        <v>746571</v>
      </c>
      <c r="M15" s="97">
        <f>G15+(H15+I15+J15+K15)*10+L15</f>
        <v>214253968</v>
      </c>
      <c r="N15" s="97" t="s">
        <v>25</v>
      </c>
      <c r="O15" s="97">
        <v>413002097</v>
      </c>
      <c r="P15" s="99">
        <f aca="true" t="shared" si="0" ref="P15:P27">(D15-(E15+F15))/M15</f>
        <v>0.013509495422740549</v>
      </c>
      <c r="Q15" s="99">
        <f>0.04*0.3</f>
        <v>0.012</v>
      </c>
      <c r="R15" s="99" t="str">
        <f>IF(P15&gt;Q15,"ДА","НЕТ")</f>
        <v>ДА</v>
      </c>
      <c r="S15" s="100">
        <f>P15+P16</f>
        <v>0.045544871887506964</v>
      </c>
      <c r="T15" s="101" t="str">
        <f>IF(S15&gt;=0.04,"ДА","НЕТ")</f>
        <v>ДА</v>
      </c>
      <c r="U15" s="104">
        <v>-0.05</v>
      </c>
      <c r="V15" s="104">
        <v>26.77</v>
      </c>
      <c r="W15" s="104">
        <v>19.65</v>
      </c>
      <c r="X15" s="194">
        <v>20.65</v>
      </c>
      <c r="Y15" s="195"/>
      <c r="Z15" s="195"/>
      <c r="AA15" s="195"/>
      <c r="AB15" s="195"/>
      <c r="AC15" s="195"/>
    </row>
    <row r="16" spans="1:29" s="7" customFormat="1" ht="47.25" customHeight="1">
      <c r="A16" s="196"/>
      <c r="B16" s="197" t="s">
        <v>31</v>
      </c>
      <c r="C16" s="197"/>
      <c r="D16" s="108">
        <v>7322779</v>
      </c>
      <c r="E16" s="108">
        <v>446746</v>
      </c>
      <c r="F16" s="108">
        <v>0</v>
      </c>
      <c r="G16" s="108">
        <v>123049427</v>
      </c>
      <c r="H16" s="108">
        <v>4645084</v>
      </c>
      <c r="I16" s="108">
        <v>266490</v>
      </c>
      <c r="J16" s="108">
        <v>909583</v>
      </c>
      <c r="K16" s="108">
        <v>3224640</v>
      </c>
      <c r="L16" s="108">
        <v>1131348</v>
      </c>
      <c r="M16" s="108">
        <f aca="true" t="shared" si="1" ref="M16:M27">G16+(H16+I16+J16+K16)*10+L16</f>
        <v>214638745</v>
      </c>
      <c r="N16" s="108">
        <f>O16/O15*100</f>
        <v>100</v>
      </c>
      <c r="O16" s="108">
        <v>413002097</v>
      </c>
      <c r="P16" s="109">
        <f t="shared" si="0"/>
        <v>0.03203537646476642</v>
      </c>
      <c r="Q16" s="109">
        <f>0.04*0.7</f>
        <v>0.027999999999999997</v>
      </c>
      <c r="R16" s="109" t="str">
        <f>IF(P16&gt;Q16,"ДА","НЕТ")</f>
        <v>ДА</v>
      </c>
      <c r="S16" s="110"/>
      <c r="T16" s="111"/>
      <c r="U16" s="115"/>
      <c r="V16" s="115"/>
      <c r="W16" s="115"/>
      <c r="X16" s="198"/>
      <c r="Y16" s="199"/>
      <c r="Z16" s="199"/>
      <c r="AA16" s="199"/>
      <c r="AB16" s="199"/>
      <c r="AC16" s="199"/>
    </row>
    <row r="17" spans="1:29" ht="47.25" customHeight="1">
      <c r="A17" s="196">
        <v>2</v>
      </c>
      <c r="B17" s="200" t="s">
        <v>43</v>
      </c>
      <c r="C17" s="200"/>
      <c r="D17" s="108">
        <v>1418042</v>
      </c>
      <c r="E17" s="108">
        <v>6337</v>
      </c>
      <c r="F17" s="108">
        <v>0</v>
      </c>
      <c r="G17" s="108">
        <f>G18</f>
        <v>60179004</v>
      </c>
      <c r="H17" s="108">
        <f>H18</f>
        <v>472028</v>
      </c>
      <c r="I17" s="108">
        <f>I18</f>
        <v>322969</v>
      </c>
      <c r="J17" s="108">
        <f>J18</f>
        <v>1330183</v>
      </c>
      <c r="K17" s="108">
        <f>K18</f>
        <v>418087</v>
      </c>
      <c r="L17" s="108">
        <v>304857</v>
      </c>
      <c r="M17" s="108">
        <f>G17+(H17+I17+J17+K17)*10+L17</f>
        <v>85916531</v>
      </c>
      <c r="N17" s="108" t="s">
        <v>25</v>
      </c>
      <c r="O17" s="108">
        <f>O18</f>
        <v>243325630</v>
      </c>
      <c r="P17" s="109">
        <f>(D17-(E17+F17))/M17</f>
        <v>0.01643112196883275</v>
      </c>
      <c r="Q17" s="109">
        <f>0.04*0.2</f>
        <v>0.008</v>
      </c>
      <c r="R17" s="109" t="str">
        <f>IF(P17&gt;Q17,"ДА","НЕТ")</f>
        <v>ДА</v>
      </c>
      <c r="S17" s="110">
        <f>P17+P18</f>
        <v>0.07952970289579667</v>
      </c>
      <c r="T17" s="111" t="str">
        <f>IF(S17&gt;=0.04,"ДА","НЕТ")</f>
        <v>ДА</v>
      </c>
      <c r="U17" s="115">
        <v>5.96</v>
      </c>
      <c r="V17" s="115">
        <v>28.97</v>
      </c>
      <c r="W17" s="115">
        <v>35.59</v>
      </c>
      <c r="X17" s="198">
        <v>20.65</v>
      </c>
      <c r="Y17" s="201"/>
      <c r="Z17" s="201"/>
      <c r="AA17" s="201"/>
      <c r="AB17" s="201"/>
      <c r="AC17" s="201"/>
    </row>
    <row r="18" spans="1:29" s="7" customFormat="1" ht="47.25" customHeight="1">
      <c r="A18" s="196"/>
      <c r="B18" s="197" t="s">
        <v>32</v>
      </c>
      <c r="C18" s="197"/>
      <c r="D18" s="108">
        <v>5613248</v>
      </c>
      <c r="E18" s="108">
        <v>195133</v>
      </c>
      <c r="F18" s="108">
        <v>0</v>
      </c>
      <c r="G18" s="108">
        <v>60179004</v>
      </c>
      <c r="H18" s="108">
        <v>472028</v>
      </c>
      <c r="I18" s="108">
        <v>322969</v>
      </c>
      <c r="J18" s="108">
        <v>1330183</v>
      </c>
      <c r="K18" s="108">
        <v>418087</v>
      </c>
      <c r="L18" s="108">
        <v>255788</v>
      </c>
      <c r="M18" s="108">
        <f>G18+(H18+I18+J18+K18)*10+L18</f>
        <v>85867462</v>
      </c>
      <c r="N18" s="108">
        <f>O18/O17*100</f>
        <v>100</v>
      </c>
      <c r="O18" s="108">
        <v>243325630</v>
      </c>
      <c r="P18" s="109">
        <f>(D18-(E18+F18))/M18</f>
        <v>0.06309858092696392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5"/>
      <c r="V18" s="115"/>
      <c r="W18" s="115"/>
      <c r="X18" s="198"/>
      <c r="Y18" s="199"/>
      <c r="Z18" s="199"/>
      <c r="AA18" s="199"/>
      <c r="AB18" s="199"/>
      <c r="AC18" s="199"/>
    </row>
    <row r="19" spans="1:29" s="7" customFormat="1" ht="47.25" customHeight="1">
      <c r="A19" s="202">
        <v>3</v>
      </c>
      <c r="B19" s="200" t="s">
        <v>33</v>
      </c>
      <c r="C19" s="200"/>
      <c r="D19" s="108">
        <v>3307230</v>
      </c>
      <c r="E19" s="108">
        <v>422712</v>
      </c>
      <c r="F19" s="108">
        <v>0</v>
      </c>
      <c r="G19" s="108">
        <v>36171266</v>
      </c>
      <c r="H19" s="108">
        <v>238823</v>
      </c>
      <c r="I19" s="108">
        <v>34212</v>
      </c>
      <c r="J19" s="108">
        <v>50580</v>
      </c>
      <c r="K19" s="108">
        <v>447190</v>
      </c>
      <c r="L19" s="108">
        <v>14503</v>
      </c>
      <c r="M19" s="108">
        <f t="shared" si="1"/>
        <v>43893819</v>
      </c>
      <c r="N19" s="108">
        <f>O19/O19*100</f>
        <v>100</v>
      </c>
      <c r="O19" s="108">
        <v>83705256</v>
      </c>
      <c r="P19" s="109">
        <f t="shared" si="0"/>
        <v>0.06571581297129785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24">
        <v>2.73</v>
      </c>
      <c r="V19" s="124">
        <v>15.72</v>
      </c>
      <c r="W19" s="124">
        <v>31.98</v>
      </c>
      <c r="X19" s="124">
        <v>20.65</v>
      </c>
      <c r="Y19" s="199"/>
      <c r="Z19" s="199"/>
      <c r="AA19" s="199"/>
      <c r="AB19" s="199"/>
      <c r="AC19" s="199"/>
    </row>
    <row r="20" spans="1:29" s="7" customFormat="1" ht="47.25" customHeight="1">
      <c r="A20" s="202">
        <v>4</v>
      </c>
      <c r="B20" s="200" t="s">
        <v>34</v>
      </c>
      <c r="C20" s="200"/>
      <c r="D20" s="108">
        <v>20123159</v>
      </c>
      <c r="E20" s="108">
        <v>1035992</v>
      </c>
      <c r="F20" s="108">
        <v>0</v>
      </c>
      <c r="G20" s="108">
        <v>175950618</v>
      </c>
      <c r="H20" s="108">
        <v>1395466</v>
      </c>
      <c r="I20" s="108">
        <v>451238</v>
      </c>
      <c r="J20" s="108">
        <v>5073760</v>
      </c>
      <c r="K20" s="108">
        <v>583394</v>
      </c>
      <c r="L20" s="108">
        <v>1262176</v>
      </c>
      <c r="M20" s="108">
        <f>G20+(H20+I20+J20+K20)*10+L20</f>
        <v>252251374</v>
      </c>
      <c r="N20" s="108">
        <f>O20/O20*100</f>
        <v>100</v>
      </c>
      <c r="O20" s="108">
        <v>478085444</v>
      </c>
      <c r="P20" s="109">
        <f t="shared" si="0"/>
        <v>0.07566724691061544</v>
      </c>
      <c r="Q20" s="109">
        <v>0.04</v>
      </c>
      <c r="R20" s="109" t="str">
        <f aca="true" t="shared" si="2" ref="R20:R27">IF(P20&gt;Q20,"ДА","НЕТ")</f>
        <v>ДА</v>
      </c>
      <c r="S20" s="109" t="s">
        <v>25</v>
      </c>
      <c r="T20" s="109" t="s">
        <v>25</v>
      </c>
      <c r="U20" s="124">
        <v>4.14</v>
      </c>
      <c r="V20" s="124">
        <v>20.41</v>
      </c>
      <c r="W20" s="124">
        <v>36.04</v>
      </c>
      <c r="X20" s="124">
        <v>20.65</v>
      </c>
      <c r="Y20" s="199"/>
      <c r="Z20" s="199"/>
      <c r="AA20" s="199"/>
      <c r="AB20" s="199"/>
      <c r="AC20" s="199"/>
    </row>
    <row r="21" spans="1:29" s="7" customFormat="1" ht="46.5" customHeight="1">
      <c r="A21" s="202">
        <v>5</v>
      </c>
      <c r="B21" s="200" t="s">
        <v>42</v>
      </c>
      <c r="C21" s="200"/>
      <c r="D21" s="108">
        <v>30845836</v>
      </c>
      <c r="E21" s="108">
        <v>5659893</v>
      </c>
      <c r="F21" s="108">
        <v>0</v>
      </c>
      <c r="G21" s="108">
        <v>143357603</v>
      </c>
      <c r="H21" s="108">
        <v>1502143</v>
      </c>
      <c r="I21" s="108">
        <v>231462</v>
      </c>
      <c r="J21" s="108">
        <v>12589406</v>
      </c>
      <c r="K21" s="108">
        <v>2258779</v>
      </c>
      <c r="L21" s="108">
        <v>4516920</v>
      </c>
      <c r="M21" s="108">
        <f>G21+(H21+I21+J21+K21)*10+L21</f>
        <v>313692423</v>
      </c>
      <c r="N21" s="108">
        <f aca="true" t="shared" si="3" ref="N21:N27">O21/O21*100</f>
        <v>100</v>
      </c>
      <c r="O21" s="108">
        <v>877923391</v>
      </c>
      <c r="P21" s="109">
        <f>(D21-(E21+F21))/M21</f>
        <v>0.08028865587231605</v>
      </c>
      <c r="Q21" s="109">
        <v>0.04</v>
      </c>
      <c r="R21" s="109" t="str">
        <f t="shared" si="2"/>
        <v>ДА</v>
      </c>
      <c r="S21" s="109" t="s">
        <v>25</v>
      </c>
      <c r="T21" s="109" t="s">
        <v>25</v>
      </c>
      <c r="U21" s="124">
        <v>1.82</v>
      </c>
      <c r="V21" s="124">
        <v>25.85</v>
      </c>
      <c r="W21" s="124">
        <v>34.15</v>
      </c>
      <c r="X21" s="124">
        <v>20.65</v>
      </c>
      <c r="Y21" s="199"/>
      <c r="Z21" s="199"/>
      <c r="AA21" s="199"/>
      <c r="AB21" s="199"/>
      <c r="AC21" s="199"/>
    </row>
    <row r="22" spans="1:29" s="7" customFormat="1" ht="47.25" customHeight="1">
      <c r="A22" s="202">
        <v>6</v>
      </c>
      <c r="B22" s="200" t="s">
        <v>40</v>
      </c>
      <c r="C22" s="200"/>
      <c r="D22" s="108">
        <v>780653</v>
      </c>
      <c r="E22" s="108">
        <v>55433</v>
      </c>
      <c r="F22" s="108">
        <v>936407</v>
      </c>
      <c r="G22" s="108">
        <v>15082269</v>
      </c>
      <c r="H22" s="108">
        <v>88514</v>
      </c>
      <c r="I22" s="108">
        <v>9499</v>
      </c>
      <c r="J22" s="108">
        <v>10429</v>
      </c>
      <c r="K22" s="108">
        <v>275342</v>
      </c>
      <c r="L22" s="108">
        <v>253462</v>
      </c>
      <c r="M22" s="108">
        <f>G22+(H22+I22+J22+K22)*10+L22</f>
        <v>19173571</v>
      </c>
      <c r="N22" s="108">
        <f t="shared" si="3"/>
        <v>100</v>
      </c>
      <c r="O22" s="108">
        <v>22914409</v>
      </c>
      <c r="P22" s="109">
        <f>(D22-(E22+F22))/M22</f>
        <v>-0.011014484469272834</v>
      </c>
      <c r="Q22" s="109">
        <v>0.04</v>
      </c>
      <c r="R22" s="109" t="str">
        <f t="shared" si="2"/>
        <v>НЕТ</v>
      </c>
      <c r="S22" s="109" t="s">
        <v>25</v>
      </c>
      <c r="T22" s="109" t="s">
        <v>25</v>
      </c>
      <c r="U22" s="124">
        <v>2.18</v>
      </c>
      <c r="V22" s="124">
        <v>7.09</v>
      </c>
      <c r="W22" s="124">
        <v>21.31</v>
      </c>
      <c r="X22" s="124">
        <v>20.65</v>
      </c>
      <c r="Y22" s="199"/>
      <c r="Z22" s="199"/>
      <c r="AA22" s="199"/>
      <c r="AB22" s="199"/>
      <c r="AC22" s="199"/>
    </row>
    <row r="23" spans="1:29" s="7" customFormat="1" ht="47.25" customHeight="1">
      <c r="A23" s="202">
        <v>7</v>
      </c>
      <c r="B23" s="200" t="s">
        <v>35</v>
      </c>
      <c r="C23" s="200"/>
      <c r="D23" s="108">
        <v>2380421</v>
      </c>
      <c r="E23" s="108">
        <v>41839</v>
      </c>
      <c r="F23" s="108">
        <v>0</v>
      </c>
      <c r="G23" s="108">
        <v>35965542</v>
      </c>
      <c r="H23" s="108">
        <v>209603</v>
      </c>
      <c r="I23" s="108">
        <v>10640</v>
      </c>
      <c r="J23" s="108">
        <v>85721</v>
      </c>
      <c r="K23" s="108">
        <v>116680</v>
      </c>
      <c r="L23" s="108">
        <v>99590</v>
      </c>
      <c r="M23" s="108">
        <f t="shared" si="1"/>
        <v>40291572</v>
      </c>
      <c r="N23" s="108">
        <f t="shared" si="3"/>
        <v>100</v>
      </c>
      <c r="O23" s="108">
        <v>105148778</v>
      </c>
      <c r="P23" s="109">
        <f t="shared" si="0"/>
        <v>0.05804146832493902</v>
      </c>
      <c r="Q23" s="109">
        <v>0.04</v>
      </c>
      <c r="R23" s="109" t="str">
        <f t="shared" si="2"/>
        <v>ДА</v>
      </c>
      <c r="S23" s="109" t="s">
        <v>25</v>
      </c>
      <c r="T23" s="109" t="s">
        <v>25</v>
      </c>
      <c r="U23" s="124">
        <v>5</v>
      </c>
      <c r="V23" s="124">
        <v>18.55</v>
      </c>
      <c r="W23" s="124">
        <v>41.98</v>
      </c>
      <c r="X23" s="124">
        <v>20.65</v>
      </c>
      <c r="Y23" s="199"/>
      <c r="Z23" s="199"/>
      <c r="AA23" s="199"/>
      <c r="AB23" s="199"/>
      <c r="AC23" s="199"/>
    </row>
    <row r="24" spans="1:29" s="7" customFormat="1" ht="47.25" customHeight="1">
      <c r="A24" s="202">
        <v>8</v>
      </c>
      <c r="B24" s="200" t="s">
        <v>36</v>
      </c>
      <c r="C24" s="200"/>
      <c r="D24" s="108">
        <v>4523401</v>
      </c>
      <c r="E24" s="108">
        <v>77480</v>
      </c>
      <c r="F24" s="108">
        <v>0</v>
      </c>
      <c r="G24" s="108">
        <v>37290097</v>
      </c>
      <c r="H24" s="108">
        <v>2398008</v>
      </c>
      <c r="I24" s="108">
        <v>119231</v>
      </c>
      <c r="J24" s="108">
        <v>868759</v>
      </c>
      <c r="K24" s="108">
        <v>704557</v>
      </c>
      <c r="L24" s="108">
        <v>193360</v>
      </c>
      <c r="M24" s="108">
        <f t="shared" si="1"/>
        <v>78389007</v>
      </c>
      <c r="N24" s="108">
        <f t="shared" si="3"/>
        <v>100</v>
      </c>
      <c r="O24" s="108">
        <v>135493472</v>
      </c>
      <c r="P24" s="109">
        <f t="shared" si="0"/>
        <v>0.05671612857654901</v>
      </c>
      <c r="Q24" s="109">
        <v>0.04</v>
      </c>
      <c r="R24" s="109" t="str">
        <f t="shared" si="2"/>
        <v>ДА</v>
      </c>
      <c r="S24" s="109" t="s">
        <v>25</v>
      </c>
      <c r="T24" s="109" t="s">
        <v>25</v>
      </c>
      <c r="U24" s="124">
        <v>6.56</v>
      </c>
      <c r="V24" s="124">
        <v>21.09</v>
      </c>
      <c r="W24" s="124">
        <v>30.68</v>
      </c>
      <c r="X24" s="124">
        <v>20.65</v>
      </c>
      <c r="Y24" s="199"/>
      <c r="Z24" s="199"/>
      <c r="AA24" s="199"/>
      <c r="AB24" s="199"/>
      <c r="AC24" s="199"/>
    </row>
    <row r="25" spans="1:29" s="7" customFormat="1" ht="47.25" customHeight="1">
      <c r="A25" s="202">
        <v>9</v>
      </c>
      <c r="B25" s="200" t="s">
        <v>37</v>
      </c>
      <c r="C25" s="200"/>
      <c r="D25" s="108">
        <v>2446167</v>
      </c>
      <c r="E25" s="108">
        <v>56190</v>
      </c>
      <c r="F25" s="108">
        <v>0</v>
      </c>
      <c r="G25" s="108">
        <v>29737098</v>
      </c>
      <c r="H25" s="108">
        <v>505591</v>
      </c>
      <c r="I25" s="108">
        <v>50133</v>
      </c>
      <c r="J25" s="108">
        <v>73299</v>
      </c>
      <c r="K25" s="108">
        <v>564599</v>
      </c>
      <c r="L25" s="108">
        <v>24343</v>
      </c>
      <c r="M25" s="108">
        <f>G25+(H25+I25+J25+K25)*10+L25</f>
        <v>41697661</v>
      </c>
      <c r="N25" s="108">
        <f t="shared" si="3"/>
        <v>100</v>
      </c>
      <c r="O25" s="108">
        <v>76677684</v>
      </c>
      <c r="P25" s="109">
        <f>(D25-(E25+F25))/M25</f>
        <v>0.05731681208689379</v>
      </c>
      <c r="Q25" s="109">
        <v>0.04</v>
      </c>
      <c r="R25" s="109" t="str">
        <f t="shared" si="2"/>
        <v>ДА</v>
      </c>
      <c r="S25" s="109" t="s">
        <v>25</v>
      </c>
      <c r="T25" s="109" t="s">
        <v>25</v>
      </c>
      <c r="U25" s="124">
        <v>0.16</v>
      </c>
      <c r="V25" s="124">
        <v>9.27</v>
      </c>
      <c r="W25" s="124">
        <v>27.03</v>
      </c>
      <c r="X25" s="124">
        <v>20.65</v>
      </c>
      <c r="Y25" s="199"/>
      <c r="Z25" s="199"/>
      <c r="AA25" s="199"/>
      <c r="AB25" s="199"/>
      <c r="AC25" s="199"/>
    </row>
    <row r="26" spans="1:29" s="7" customFormat="1" ht="47.25" customHeight="1">
      <c r="A26" s="202">
        <v>10</v>
      </c>
      <c r="B26" s="200" t="s">
        <v>38</v>
      </c>
      <c r="C26" s="200"/>
      <c r="D26" s="108">
        <v>3729631</v>
      </c>
      <c r="E26" s="108">
        <v>30326</v>
      </c>
      <c r="F26" s="108">
        <v>0</v>
      </c>
      <c r="G26" s="108">
        <v>41424725</v>
      </c>
      <c r="H26" s="108">
        <v>328452</v>
      </c>
      <c r="I26" s="108">
        <v>151408</v>
      </c>
      <c r="J26" s="108">
        <v>333267</v>
      </c>
      <c r="K26" s="108">
        <v>161926</v>
      </c>
      <c r="L26" s="108">
        <v>157630</v>
      </c>
      <c r="M26" s="108">
        <f t="shared" si="1"/>
        <v>51332885</v>
      </c>
      <c r="N26" s="108">
        <f t="shared" si="3"/>
        <v>100</v>
      </c>
      <c r="O26" s="108">
        <v>145971573</v>
      </c>
      <c r="P26" s="109">
        <f>(D26-(E26+F26))/M26</f>
        <v>0.07206501251585606</v>
      </c>
      <c r="Q26" s="109">
        <v>0.04</v>
      </c>
      <c r="R26" s="109" t="str">
        <f t="shared" si="2"/>
        <v>ДА</v>
      </c>
      <c r="S26" s="109" t="s">
        <v>25</v>
      </c>
      <c r="T26" s="109" t="s">
        <v>25</v>
      </c>
      <c r="U26" s="124">
        <v>4.42</v>
      </c>
      <c r="V26" s="124">
        <v>19.18</v>
      </c>
      <c r="W26" s="124">
        <v>40.7</v>
      </c>
      <c r="X26" s="124">
        <v>20.65</v>
      </c>
      <c r="Y26" s="199"/>
      <c r="Z26" s="199"/>
      <c r="AA26" s="199"/>
      <c r="AB26" s="199"/>
      <c r="AC26" s="199"/>
    </row>
    <row r="27" spans="1:29" s="7" customFormat="1" ht="47.25" customHeight="1">
      <c r="A27" s="232">
        <v>11</v>
      </c>
      <c r="B27" s="233" t="s">
        <v>39</v>
      </c>
      <c r="C27" s="233"/>
      <c r="D27" s="207">
        <v>1821147</v>
      </c>
      <c r="E27" s="207">
        <v>91447</v>
      </c>
      <c r="F27" s="207">
        <v>0</v>
      </c>
      <c r="G27" s="207">
        <v>28583457</v>
      </c>
      <c r="H27" s="207">
        <v>137796</v>
      </c>
      <c r="I27" s="207">
        <v>17681</v>
      </c>
      <c r="J27" s="207">
        <v>195129</v>
      </c>
      <c r="K27" s="207">
        <v>162728</v>
      </c>
      <c r="L27" s="207">
        <v>0</v>
      </c>
      <c r="M27" s="207">
        <f t="shared" si="1"/>
        <v>33716797</v>
      </c>
      <c r="N27" s="207">
        <f t="shared" si="3"/>
        <v>100</v>
      </c>
      <c r="O27" s="207">
        <v>69632435</v>
      </c>
      <c r="P27" s="209">
        <f t="shared" si="0"/>
        <v>0.051300839756516614</v>
      </c>
      <c r="Q27" s="209">
        <v>0.04</v>
      </c>
      <c r="R27" s="209" t="str">
        <f t="shared" si="2"/>
        <v>ДА</v>
      </c>
      <c r="S27" s="209" t="s">
        <v>25</v>
      </c>
      <c r="T27" s="209" t="s">
        <v>25</v>
      </c>
      <c r="U27" s="213">
        <v>3.13</v>
      </c>
      <c r="V27" s="213">
        <v>19.97</v>
      </c>
      <c r="W27" s="213" t="s">
        <v>24</v>
      </c>
      <c r="X27" s="213">
        <v>20.65</v>
      </c>
      <c r="Y27" s="234"/>
      <c r="Z27" s="234"/>
      <c r="AA27" s="234"/>
      <c r="AB27" s="234"/>
      <c r="AC27" s="234"/>
    </row>
    <row r="28" spans="1:29" s="9" customFormat="1" ht="47.25" customHeight="1">
      <c r="A28" s="247" t="s">
        <v>26</v>
      </c>
      <c r="B28" s="247"/>
      <c r="C28" s="247"/>
      <c r="D28" s="97"/>
      <c r="E28" s="97"/>
      <c r="F28" s="99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9" t="s">
        <v>25</v>
      </c>
      <c r="N28" s="99"/>
      <c r="O28" s="99" t="s">
        <v>25</v>
      </c>
      <c r="P28" s="99" t="s">
        <v>25</v>
      </c>
      <c r="Q28" s="99" t="s">
        <v>25</v>
      </c>
      <c r="R28" s="99" t="s">
        <v>25</v>
      </c>
      <c r="S28" s="99" t="s">
        <v>25</v>
      </c>
      <c r="T28" s="99" t="s">
        <v>25</v>
      </c>
      <c r="U28" s="242">
        <v>2.59</v>
      </c>
      <c r="V28" s="242">
        <v>23.48</v>
      </c>
      <c r="W28" s="242">
        <v>30.04</v>
      </c>
      <c r="X28" s="99" t="s">
        <v>25</v>
      </c>
      <c r="Y28" s="248"/>
      <c r="Z28" s="248"/>
      <c r="AA28" s="248"/>
      <c r="AB28" s="248"/>
      <c r="AC28" s="248"/>
    </row>
    <row r="29" spans="1:29" s="9" customFormat="1" ht="47.25" customHeight="1">
      <c r="A29" s="203" t="s">
        <v>27</v>
      </c>
      <c r="B29" s="203"/>
      <c r="C29" s="203"/>
      <c r="D29" s="126" t="s">
        <v>25</v>
      </c>
      <c r="E29" s="126" t="s">
        <v>25</v>
      </c>
      <c r="F29" s="127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7" t="s">
        <v>25</v>
      </c>
      <c r="N29" s="127"/>
      <c r="O29" s="127" t="s">
        <v>25</v>
      </c>
      <c r="P29" s="127" t="s">
        <v>25</v>
      </c>
      <c r="Q29" s="127" t="s">
        <v>25</v>
      </c>
      <c r="R29" s="127" t="s">
        <v>25</v>
      </c>
      <c r="S29" s="127" t="s">
        <v>25</v>
      </c>
      <c r="T29" s="127" t="s">
        <v>25</v>
      </c>
      <c r="U29" s="148" t="s">
        <v>25</v>
      </c>
      <c r="V29" s="148" t="s">
        <v>25</v>
      </c>
      <c r="W29" s="148">
        <v>29.51</v>
      </c>
      <c r="X29" s="127" t="s">
        <v>25</v>
      </c>
      <c r="Y29" s="204"/>
      <c r="Z29" s="204"/>
      <c r="AA29" s="204"/>
      <c r="AB29" s="204"/>
      <c r="AC29" s="204"/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54">
    <mergeCell ref="A29:C29"/>
    <mergeCell ref="A31:M31"/>
    <mergeCell ref="A9:X9"/>
    <mergeCell ref="D11:T11"/>
    <mergeCell ref="G12:G13"/>
    <mergeCell ref="H12:K12"/>
    <mergeCell ref="M12:M13"/>
    <mergeCell ref="B21:C21"/>
    <mergeCell ref="F12:F13"/>
    <mergeCell ref="Q12:Q13"/>
    <mergeCell ref="U11:X11"/>
    <mergeCell ref="X12:X13"/>
    <mergeCell ref="A15:A16"/>
    <mergeCell ref="B15:C15"/>
    <mergeCell ref="A11:A13"/>
    <mergeCell ref="W12:W13"/>
    <mergeCell ref="U12:U13"/>
    <mergeCell ref="B11:C13"/>
    <mergeCell ref="S17:S18"/>
    <mergeCell ref="T17:T18"/>
    <mergeCell ref="R12:R13"/>
    <mergeCell ref="L12:L13"/>
    <mergeCell ref="D12:D13"/>
    <mergeCell ref="X15:X16"/>
    <mergeCell ref="E12:E13"/>
    <mergeCell ref="V12:V13"/>
    <mergeCell ref="O12:O13"/>
    <mergeCell ref="S15:S16"/>
    <mergeCell ref="T15:T16"/>
    <mergeCell ref="B25:C25"/>
    <mergeCell ref="B26:C26"/>
    <mergeCell ref="B14:C14"/>
    <mergeCell ref="B24:C24"/>
    <mergeCell ref="B22:C22"/>
    <mergeCell ref="B19:C19"/>
    <mergeCell ref="S12:S13"/>
    <mergeCell ref="T12:T13"/>
    <mergeCell ref="P12:P13"/>
    <mergeCell ref="W15:W16"/>
    <mergeCell ref="U17:U18"/>
    <mergeCell ref="U15:U16"/>
    <mergeCell ref="V15:V16"/>
    <mergeCell ref="W17:W18"/>
    <mergeCell ref="V17:V18"/>
    <mergeCell ref="A32:P32"/>
    <mergeCell ref="X17:X18"/>
    <mergeCell ref="B18:C18"/>
    <mergeCell ref="B16:C16"/>
    <mergeCell ref="A17:A18"/>
    <mergeCell ref="B17:C17"/>
    <mergeCell ref="B20:C20"/>
    <mergeCell ref="B23:C23"/>
    <mergeCell ref="A28:C28"/>
    <mergeCell ref="B27:C27"/>
  </mergeCells>
  <printOptions/>
  <pageMargins left="0.2362204724409449" right="0.15748031496062992" top="0.15748031496062992" bottom="0.15748031496062992" header="0.2755905511811024" footer="0.31496062992125984"/>
  <pageSetup horizontalDpi="600" verticalDpi="600" orientation="landscape" paperSize="8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T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18" width="18.25390625" style="8" customWidth="1"/>
    <col min="19" max="30" width="14.625" style="8" customWidth="1"/>
    <col min="31" max="16384" width="9.125" style="8" customWidth="1"/>
  </cols>
  <sheetData>
    <row r="9" spans="1:30" ht="42" customHeight="1">
      <c r="A9" s="47" t="s">
        <v>114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254" s="13" customFormat="1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13" customFormat="1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42" t="s">
        <v>113</v>
      </c>
      <c r="V12" s="42" t="s">
        <v>112</v>
      </c>
      <c r="W12" s="42" t="s">
        <v>111</v>
      </c>
      <c r="X12" s="42" t="s">
        <v>22</v>
      </c>
      <c r="Y12" s="21" t="s">
        <v>56</v>
      </c>
      <c r="Z12" s="21" t="s">
        <v>113</v>
      </c>
      <c r="AA12" s="21" t="s">
        <v>112</v>
      </c>
      <c r="AB12" s="21" t="s">
        <v>111</v>
      </c>
      <c r="AC12" s="42" t="s">
        <v>22</v>
      </c>
      <c r="AD12" s="21" t="s">
        <v>56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12" customFormat="1" ht="73.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44"/>
      <c r="V13" s="44" t="s">
        <v>55</v>
      </c>
      <c r="W13" s="44" t="s">
        <v>54</v>
      </c>
      <c r="X13" s="44"/>
      <c r="Y13" s="31"/>
      <c r="Z13" s="31"/>
      <c r="AA13" s="31" t="s">
        <v>55</v>
      </c>
      <c r="AB13" s="31" t="s">
        <v>54</v>
      </c>
      <c r="AC13" s="44"/>
      <c r="AD13" s="3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12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6"/>
      <c r="V14" s="86"/>
      <c r="W14" s="86"/>
      <c r="X14" s="86"/>
      <c r="Y14" s="88"/>
      <c r="Z14" s="88">
        <v>17</v>
      </c>
      <c r="AA14" s="88">
        <v>18</v>
      </c>
      <c r="AB14" s="88">
        <v>19</v>
      </c>
      <c r="AC14" s="86">
        <v>20</v>
      </c>
      <c r="AD14" s="35">
        <v>21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12" customFormat="1" ht="45" customHeight="1">
      <c r="A15" s="130">
        <v>1</v>
      </c>
      <c r="B15" s="131" t="s">
        <v>30</v>
      </c>
      <c r="C15" s="132"/>
      <c r="D15" s="97">
        <v>3270899</v>
      </c>
      <c r="E15" s="97">
        <v>384212</v>
      </c>
      <c r="F15" s="97">
        <f>F16</f>
        <v>134921</v>
      </c>
      <c r="G15" s="97">
        <f>G16</f>
        <v>200097354</v>
      </c>
      <c r="H15" s="97">
        <f>H16</f>
        <v>1064529</v>
      </c>
      <c r="I15" s="97">
        <f>I16</f>
        <v>81160</v>
      </c>
      <c r="J15" s="97">
        <f>J16</f>
        <v>838953</v>
      </c>
      <c r="K15" s="97">
        <f>K16</f>
        <v>2829951</v>
      </c>
      <c r="L15" s="97">
        <v>2888797</v>
      </c>
      <c r="M15" s="97">
        <f>G15+(H15+I15+J15+K15)*25+L15</f>
        <v>323350976</v>
      </c>
      <c r="N15" s="97" t="s">
        <v>25</v>
      </c>
      <c r="O15" s="97">
        <f>O16</f>
        <v>394037340</v>
      </c>
      <c r="P15" s="99">
        <f>(D15-(E15+F15))/M15</f>
        <v>0.008510152138832574</v>
      </c>
      <c r="Q15" s="99">
        <f>0.04*0.4</f>
        <v>0.016</v>
      </c>
      <c r="R15" s="99" t="str">
        <f>IF(P15&gt;Q15,"ДА","НЕТ")</f>
        <v>НЕТ</v>
      </c>
      <c r="S15" s="100">
        <f>P15+P16</f>
        <v>0.03289777821938226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39">
        <v>2.11</v>
      </c>
      <c r="AA15" s="139">
        <v>9.3</v>
      </c>
      <c r="AB15" s="139">
        <v>13.86</v>
      </c>
      <c r="AC15" s="104">
        <v>18.93</v>
      </c>
      <c r="AD15" s="77" t="str">
        <f>IF(AB15&gt;AC15,"ДА","НЕТ")</f>
        <v>НЕТ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12" customFormat="1" ht="45" customHeight="1">
      <c r="A16" s="133"/>
      <c r="B16" s="134" t="s">
        <v>31</v>
      </c>
      <c r="C16" s="135"/>
      <c r="D16" s="108">
        <v>8514141</v>
      </c>
      <c r="E16" s="108">
        <v>494931</v>
      </c>
      <c r="F16" s="108">
        <v>134921</v>
      </c>
      <c r="G16" s="108">
        <v>200097354</v>
      </c>
      <c r="H16" s="108">
        <v>1064529</v>
      </c>
      <c r="I16" s="108">
        <v>81160</v>
      </c>
      <c r="J16" s="108">
        <v>838953</v>
      </c>
      <c r="K16" s="108">
        <v>2829951</v>
      </c>
      <c r="L16" s="108">
        <v>2828369</v>
      </c>
      <c r="M16" s="108">
        <f>G16+(H16+I16+J16+K16)*25+L16</f>
        <v>323290548</v>
      </c>
      <c r="N16" s="108" t="e">
        <f>#REF!/#REF!*100</f>
        <v>#REF!</v>
      </c>
      <c r="O16" s="108">
        <v>394037340</v>
      </c>
      <c r="P16" s="109">
        <f>(D16-(E16+F16))/M16</f>
        <v>0.024387626080549684</v>
      </c>
      <c r="Q16" s="109">
        <f>0.04*0.6</f>
        <v>0.024</v>
      </c>
      <c r="R16" s="109" t="str">
        <f>IF(P16&gt;Q16,"ДА","НЕТ")</f>
        <v>ДА</v>
      </c>
      <c r="S16" s="110"/>
      <c r="T16" s="111"/>
      <c r="U16" s="112"/>
      <c r="V16" s="112"/>
      <c r="W16" s="112"/>
      <c r="X16" s="113"/>
      <c r="Y16" s="113"/>
      <c r="Z16" s="140"/>
      <c r="AA16" s="140">
        <v>10.58</v>
      </c>
      <c r="AB16" s="140">
        <v>14.24</v>
      </c>
      <c r="AC16" s="115"/>
      <c r="AD16" s="7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13" customFormat="1" ht="45" customHeight="1">
      <c r="A17" s="133">
        <v>2</v>
      </c>
      <c r="B17" s="136" t="s">
        <v>76</v>
      </c>
      <c r="C17" s="135"/>
      <c r="D17" s="108">
        <v>2091883</v>
      </c>
      <c r="E17" s="108">
        <v>36216</v>
      </c>
      <c r="F17" s="108">
        <v>0</v>
      </c>
      <c r="G17" s="108">
        <f>G18</f>
        <v>60332615</v>
      </c>
      <c r="H17" s="108">
        <f>H18</f>
        <v>1725867</v>
      </c>
      <c r="I17" s="108">
        <f>I18</f>
        <v>271022</v>
      </c>
      <c r="J17" s="108">
        <f>J18</f>
        <v>2017054</v>
      </c>
      <c r="K17" s="108">
        <f>K18</f>
        <v>404212</v>
      </c>
      <c r="L17" s="108">
        <v>1022931</v>
      </c>
      <c r="M17" s="108">
        <f>G17+(H17+I17+J17+K17)*25+L17</f>
        <v>171809421</v>
      </c>
      <c r="N17" s="108" t="s">
        <v>25</v>
      </c>
      <c r="O17" s="108">
        <f>O18</f>
        <v>289498716</v>
      </c>
      <c r="P17" s="109">
        <f>(D17-(E17+F17))/M17</f>
        <v>0.011964809543243847</v>
      </c>
      <c r="Q17" s="109">
        <f>0.04*0.2</f>
        <v>0.008</v>
      </c>
      <c r="R17" s="109" t="str">
        <f>IF(P17&gt;Q17,"ДА","НЕТ")</f>
        <v>ДА</v>
      </c>
      <c r="S17" s="110">
        <f>P17+P18</f>
        <v>0.0483951452315231</v>
      </c>
      <c r="T17" s="111" t="str">
        <f>IF(S17&gt;=0.04,"ДА","НЕТ")</f>
        <v>ДА</v>
      </c>
      <c r="U17" s="119">
        <v>4.12</v>
      </c>
      <c r="V17" s="119">
        <v>17.9</v>
      </c>
      <c r="W17" s="119">
        <v>36.87</v>
      </c>
      <c r="X17" s="137">
        <v>21.08</v>
      </c>
      <c r="Y17" s="116" t="str">
        <f>IF(W17&gt;X17,"ДА","НЕТ")</f>
        <v>ДА</v>
      </c>
      <c r="Z17" s="140">
        <v>3.21</v>
      </c>
      <c r="AA17" s="140">
        <v>16.87</v>
      </c>
      <c r="AB17" s="140">
        <v>35.68</v>
      </c>
      <c r="AC17" s="115">
        <v>18.93</v>
      </c>
      <c r="AD17" s="77" t="str">
        <f>IF(AB17&gt;AC17,"ДА","НЕТ")</f>
        <v>ДА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12" customFormat="1" ht="45" customHeight="1">
      <c r="A18" s="133"/>
      <c r="B18" s="134" t="s">
        <v>32</v>
      </c>
      <c r="C18" s="135"/>
      <c r="D18" s="108">
        <v>6669034</v>
      </c>
      <c r="E18" s="108">
        <v>422983</v>
      </c>
      <c r="F18" s="108">
        <v>0</v>
      </c>
      <c r="G18" s="108">
        <v>60332615</v>
      </c>
      <c r="H18" s="108">
        <v>1725867</v>
      </c>
      <c r="I18" s="108">
        <v>271022</v>
      </c>
      <c r="J18" s="108">
        <v>2017054</v>
      </c>
      <c r="K18" s="108">
        <v>404212</v>
      </c>
      <c r="L18" s="108">
        <v>665430</v>
      </c>
      <c r="M18" s="108">
        <f>G18+(H18+I18+J18+K18)*25+L18</f>
        <v>171451920</v>
      </c>
      <c r="N18" s="108" t="e">
        <f>#REF!/#REF!*100</f>
        <v>#REF!</v>
      </c>
      <c r="O18" s="108">
        <v>289498716</v>
      </c>
      <c r="P18" s="109">
        <f>(D18-(E18+F18))/M18</f>
        <v>0.036430335688279254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9"/>
      <c r="V18" s="119">
        <v>19.28</v>
      </c>
      <c r="W18" s="119">
        <v>35.82</v>
      </c>
      <c r="X18" s="137"/>
      <c r="Y18" s="116"/>
      <c r="Z18" s="140">
        <v>3.03</v>
      </c>
      <c r="AA18" s="140">
        <v>18.55</v>
      </c>
      <c r="AB18" s="140">
        <v>34.99</v>
      </c>
      <c r="AC18" s="115"/>
      <c r="AD18" s="7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12" customFormat="1" ht="45" customHeight="1">
      <c r="A19" s="138">
        <v>3</v>
      </c>
      <c r="B19" s="134" t="s">
        <v>33</v>
      </c>
      <c r="C19" s="135"/>
      <c r="D19" s="108">
        <v>3310370</v>
      </c>
      <c r="E19" s="108">
        <v>263857</v>
      </c>
      <c r="F19" s="108">
        <v>0</v>
      </c>
      <c r="G19" s="108">
        <v>42844544</v>
      </c>
      <c r="H19" s="108">
        <v>51320</v>
      </c>
      <c r="I19" s="108">
        <v>9611</v>
      </c>
      <c r="J19" s="108">
        <v>187409</v>
      </c>
      <c r="K19" s="108">
        <v>302264</v>
      </c>
      <c r="L19" s="108">
        <v>41838</v>
      </c>
      <c r="M19" s="108">
        <f>G19+(H19+I19+J19+K19)*25+L19</f>
        <v>56651482</v>
      </c>
      <c r="N19" s="108" t="e">
        <f>#REF!/#REF!*100</f>
        <v>#REF!</v>
      </c>
      <c r="O19" s="108">
        <v>89936026</v>
      </c>
      <c r="P19" s="109">
        <f>(D19-(E19+F19))/M19</f>
        <v>0.05377640429600765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21">
        <v>0.58</v>
      </c>
      <c r="V19" s="121">
        <v>9.52</v>
      </c>
      <c r="W19" s="121">
        <v>25.48</v>
      </c>
      <c r="X19" s="121">
        <v>21.08</v>
      </c>
      <c r="Y19" s="122" t="str">
        <f>IF(W19&gt;X19,"ДА","НЕТ")</f>
        <v>ДА</v>
      </c>
      <c r="Z19" s="141">
        <v>1.66</v>
      </c>
      <c r="AA19" s="141">
        <v>10.7</v>
      </c>
      <c r="AB19" s="141">
        <v>26.83</v>
      </c>
      <c r="AC19" s="121">
        <v>18.93</v>
      </c>
      <c r="AD19" s="79" t="str">
        <f>IF(AB19&gt;AC19,"ДА","НЕТ")</f>
        <v>ДА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45" customHeight="1">
      <c r="A20" s="138">
        <v>4</v>
      </c>
      <c r="B20" s="134" t="s">
        <v>34</v>
      </c>
      <c r="C20" s="135"/>
      <c r="D20" s="108">
        <v>22642760</v>
      </c>
      <c r="E20" s="108">
        <v>911537</v>
      </c>
      <c r="F20" s="108">
        <v>0</v>
      </c>
      <c r="G20" s="108">
        <v>217180443</v>
      </c>
      <c r="H20" s="108">
        <v>986641</v>
      </c>
      <c r="I20" s="108">
        <v>871316</v>
      </c>
      <c r="J20" s="108">
        <v>6090139</v>
      </c>
      <c r="K20" s="108">
        <v>621963</v>
      </c>
      <c r="L20" s="108">
        <v>3519702</v>
      </c>
      <c r="M20" s="108">
        <f>G20+(H20+I20+J20+K20)*25+L20</f>
        <v>434951620</v>
      </c>
      <c r="N20" s="108" t="e">
        <f>#REF!/#REF!*100</f>
        <v>#REF!</v>
      </c>
      <c r="O20" s="108">
        <v>586882030</v>
      </c>
      <c r="P20" s="109">
        <f>(D20-(E20+F20))/M20</f>
        <v>0.04996239121951081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21">
        <v>4.77</v>
      </c>
      <c r="V20" s="121">
        <v>17.3</v>
      </c>
      <c r="W20" s="121">
        <v>32.28</v>
      </c>
      <c r="X20" s="121">
        <v>21.08</v>
      </c>
      <c r="Y20" s="122" t="s">
        <v>50</v>
      </c>
      <c r="Z20" s="141">
        <v>1.9</v>
      </c>
      <c r="AA20" s="141">
        <v>14.09</v>
      </c>
      <c r="AB20" s="141">
        <v>28.66</v>
      </c>
      <c r="AC20" s="121">
        <v>18.93</v>
      </c>
      <c r="AD20" s="80" t="s">
        <v>50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12" customFormat="1" ht="45" customHeight="1">
      <c r="A21" s="138">
        <v>5</v>
      </c>
      <c r="B21" s="134" t="s">
        <v>75</v>
      </c>
      <c r="C21" s="135"/>
      <c r="D21" s="108">
        <v>35054883</v>
      </c>
      <c r="E21" s="108">
        <v>1950177</v>
      </c>
      <c r="F21" s="108">
        <v>0</v>
      </c>
      <c r="G21" s="108">
        <v>191697797</v>
      </c>
      <c r="H21" s="108">
        <v>1340756</v>
      </c>
      <c r="I21" s="108">
        <v>271745</v>
      </c>
      <c r="J21" s="108">
        <v>9654795</v>
      </c>
      <c r="K21" s="108">
        <v>2879248</v>
      </c>
      <c r="L21" s="108">
        <v>8580676</v>
      </c>
      <c r="M21" s="108">
        <f>G21+(H21+I21+J21+K21)*25+L21</f>
        <v>553942073</v>
      </c>
      <c r="N21" s="108" t="e">
        <f>#REF!/#REF!*100</f>
        <v>#REF!</v>
      </c>
      <c r="O21" s="108">
        <v>1004487870</v>
      </c>
      <c r="P21" s="109">
        <f>(D21-(E21+F21))/M21</f>
        <v>0.0597620358040578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21">
        <v>2.34</v>
      </c>
      <c r="V21" s="121">
        <v>13.84</v>
      </c>
      <c r="W21" s="121">
        <v>29.17</v>
      </c>
      <c r="X21" s="121">
        <v>21.08</v>
      </c>
      <c r="Y21" s="122" t="str">
        <f>IF(W20&gt;X21,"ДА","НЕТ")</f>
        <v>ДА</v>
      </c>
      <c r="Z21" s="141">
        <v>0.21</v>
      </c>
      <c r="AA21" s="141">
        <v>11.47</v>
      </c>
      <c r="AB21" s="141">
        <v>26.48</v>
      </c>
      <c r="AC21" s="121">
        <v>18.93</v>
      </c>
      <c r="AD21" s="80" t="str">
        <f>IF(AB20&gt;AC21,"ДА","НЕТ")</f>
        <v>ДА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12" customFormat="1" ht="45" customHeight="1">
      <c r="A22" s="138">
        <v>6</v>
      </c>
      <c r="B22" s="134" t="s">
        <v>102</v>
      </c>
      <c r="C22" s="135"/>
      <c r="D22" s="108">
        <v>270829</v>
      </c>
      <c r="E22" s="108">
        <v>2509758</v>
      </c>
      <c r="F22" s="108">
        <v>141387</v>
      </c>
      <c r="G22" s="108">
        <v>9760856</v>
      </c>
      <c r="H22" s="108">
        <v>15356</v>
      </c>
      <c r="I22" s="108">
        <v>7797</v>
      </c>
      <c r="J22" s="108">
        <v>10681</v>
      </c>
      <c r="K22" s="108">
        <v>92501</v>
      </c>
      <c r="L22" s="108">
        <v>455075</v>
      </c>
      <c r="M22" s="108">
        <f>G22+(H22+I22+J22+K22)*25+L22</f>
        <v>13374306</v>
      </c>
      <c r="N22" s="108" t="e">
        <f>#REF!/#REF!*100</f>
        <v>#REF!</v>
      </c>
      <c r="O22" s="108">
        <v>18988449</v>
      </c>
      <c r="P22" s="109">
        <f>(D22-(E22+F22))/M22</f>
        <v>-0.17797678623473995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21">
        <v>-6.22</v>
      </c>
      <c r="V22" s="121">
        <v>-2.26</v>
      </c>
      <c r="W22" s="121">
        <v>7.85</v>
      </c>
      <c r="X22" s="121">
        <v>21.08</v>
      </c>
      <c r="Y22" s="122" t="str">
        <f>IF(W22&gt;X22,"ДА","НЕТ")</f>
        <v>НЕТ</v>
      </c>
      <c r="Z22" s="141">
        <v>0.59</v>
      </c>
      <c r="AA22" s="141">
        <v>4.84</v>
      </c>
      <c r="AB22" s="141">
        <v>15.68</v>
      </c>
      <c r="AC22" s="121">
        <v>18.93</v>
      </c>
      <c r="AD22" s="80" t="str">
        <f>IF(AB22&gt;AC22,"ДА","НЕТ")</f>
        <v>НЕТ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12" customFormat="1" ht="45" customHeight="1">
      <c r="A23" s="138">
        <v>7</v>
      </c>
      <c r="B23" s="134" t="s">
        <v>35</v>
      </c>
      <c r="C23" s="135"/>
      <c r="D23" s="108">
        <v>2642939</v>
      </c>
      <c r="E23" s="108">
        <v>84694</v>
      </c>
      <c r="F23" s="108">
        <v>0</v>
      </c>
      <c r="G23" s="108">
        <v>36890496</v>
      </c>
      <c r="H23" s="108">
        <v>12</v>
      </c>
      <c r="I23" s="108">
        <v>19258</v>
      </c>
      <c r="J23" s="108">
        <v>79490</v>
      </c>
      <c r="K23" s="108">
        <v>135068</v>
      </c>
      <c r="L23" s="108">
        <v>332710</v>
      </c>
      <c r="M23" s="108">
        <f>G23+(H23+I23+J23+K23)*25+L23</f>
        <v>43068906</v>
      </c>
      <c r="N23" s="108" t="e">
        <f>#REF!/#REF!*100</f>
        <v>#REF!</v>
      </c>
      <c r="O23" s="108">
        <v>133771037</v>
      </c>
      <c r="P23" s="109">
        <f>(D23-(E23+F23))/M23</f>
        <v>0.05939888512608145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21">
        <v>4.58</v>
      </c>
      <c r="V23" s="121">
        <v>16.43</v>
      </c>
      <c r="W23" s="121">
        <v>39.98</v>
      </c>
      <c r="X23" s="121">
        <v>21.08</v>
      </c>
      <c r="Y23" s="122" t="str">
        <f>IF(W23&gt;X23,"ДА","НЕТ")</f>
        <v>ДА</v>
      </c>
      <c r="Z23" s="141">
        <v>5.6</v>
      </c>
      <c r="AA23" s="141">
        <v>17.57</v>
      </c>
      <c r="AB23" s="141">
        <v>41.35</v>
      </c>
      <c r="AC23" s="121">
        <v>18.93</v>
      </c>
      <c r="AD23" s="80" t="str">
        <f>IF(AB23&gt;AC23,"ДА","НЕТ")</f>
        <v>ДА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12" customFormat="1" ht="45" customHeight="1">
      <c r="A24" s="138">
        <v>8</v>
      </c>
      <c r="B24" s="134" t="s">
        <v>36</v>
      </c>
      <c r="C24" s="135"/>
      <c r="D24" s="108">
        <v>6616082</v>
      </c>
      <c r="E24" s="108">
        <v>152915</v>
      </c>
      <c r="F24" s="108">
        <v>0</v>
      </c>
      <c r="G24" s="108">
        <v>79876590</v>
      </c>
      <c r="H24" s="108">
        <v>949234</v>
      </c>
      <c r="I24" s="108">
        <v>47653</v>
      </c>
      <c r="J24" s="108">
        <v>816130</v>
      </c>
      <c r="K24" s="108">
        <v>598027</v>
      </c>
      <c r="L24" s="108">
        <v>804602</v>
      </c>
      <c r="M24" s="108">
        <f>G24+(H24+I24+J24+K24)*25+L24</f>
        <v>140957292</v>
      </c>
      <c r="N24" s="108" t="e">
        <f>#REF!/#REF!*100</f>
        <v>#REF!</v>
      </c>
      <c r="O24" s="108">
        <v>190028894</v>
      </c>
      <c r="P24" s="109">
        <f>(D24-(E24+F24))/M24</f>
        <v>0.04585195209340429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21">
        <v>5.08</v>
      </c>
      <c r="V24" s="121">
        <v>20.79</v>
      </c>
      <c r="W24" s="121">
        <v>34.28</v>
      </c>
      <c r="X24" s="121">
        <v>21.08</v>
      </c>
      <c r="Y24" s="122" t="str">
        <f>IF(W24&gt;X24,"ДА","НЕТ")</f>
        <v>ДА</v>
      </c>
      <c r="Z24" s="141">
        <v>3.1</v>
      </c>
      <c r="AA24" s="141">
        <v>18.52</v>
      </c>
      <c r="AB24" s="141">
        <v>31.75</v>
      </c>
      <c r="AC24" s="121">
        <v>18.93</v>
      </c>
      <c r="AD24" s="80" t="str">
        <f>IF(AB24&gt;AC24,"ДА","НЕТ")</f>
        <v>ДА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12" customFormat="1" ht="45" customHeight="1">
      <c r="A25" s="138">
        <v>9</v>
      </c>
      <c r="B25" s="134" t="s">
        <v>37</v>
      </c>
      <c r="C25" s="135"/>
      <c r="D25" s="108">
        <v>2261121</v>
      </c>
      <c r="E25" s="108">
        <v>1433719</v>
      </c>
      <c r="F25" s="108">
        <v>550485</v>
      </c>
      <c r="G25" s="108">
        <v>39145900</v>
      </c>
      <c r="H25" s="108">
        <v>194757</v>
      </c>
      <c r="I25" s="108">
        <v>54332</v>
      </c>
      <c r="J25" s="108">
        <v>150031</v>
      </c>
      <c r="K25" s="108">
        <v>409937</v>
      </c>
      <c r="L25" s="108">
        <v>60858</v>
      </c>
      <c r="M25" s="108">
        <f>G25+(H25+I25+J25+K25)*25+L25</f>
        <v>59433183</v>
      </c>
      <c r="N25" s="108" t="e">
        <f>#REF!/#REF!*100</f>
        <v>#REF!</v>
      </c>
      <c r="O25" s="108">
        <v>82195084</v>
      </c>
      <c r="P25" s="109">
        <f>(D25-(E25+F25))/M25</f>
        <v>0.004659299502771036</v>
      </c>
      <c r="Q25" s="109">
        <v>0.04</v>
      </c>
      <c r="R25" s="109" t="str">
        <f>IF(P25&gt;Q25,"ДА","НЕТ")</f>
        <v>НЕТ</v>
      </c>
      <c r="S25" s="109" t="s">
        <v>25</v>
      </c>
      <c r="T25" s="109" t="s">
        <v>25</v>
      </c>
      <c r="U25" s="121">
        <v>1.42</v>
      </c>
      <c r="V25" s="121">
        <v>7</v>
      </c>
      <c r="W25" s="121">
        <v>18.56</v>
      </c>
      <c r="X25" s="121">
        <v>21.08</v>
      </c>
      <c r="Y25" s="122" t="str">
        <f>IF(W25&gt;X25,"ДА","НЕТ")</f>
        <v>НЕТ</v>
      </c>
      <c r="Z25" s="141">
        <v>1.72</v>
      </c>
      <c r="AA25" s="141">
        <v>7.31</v>
      </c>
      <c r="AB25" s="141">
        <v>18.91</v>
      </c>
      <c r="AC25" s="121">
        <v>18.93</v>
      </c>
      <c r="AD25" s="80" t="str">
        <f>IF(AB25&gt;AC25,"ДА","НЕТ")</f>
        <v>НЕТ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12" customFormat="1" ht="45" customHeight="1">
      <c r="A26" s="138">
        <v>10</v>
      </c>
      <c r="B26" s="134" t="s">
        <v>38</v>
      </c>
      <c r="C26" s="135"/>
      <c r="D26" s="108">
        <v>4200481</v>
      </c>
      <c r="E26" s="108">
        <v>41421</v>
      </c>
      <c r="F26" s="108">
        <v>0</v>
      </c>
      <c r="G26" s="108">
        <v>41054727</v>
      </c>
      <c r="H26" s="108">
        <v>552723</v>
      </c>
      <c r="I26" s="108">
        <v>155417</v>
      </c>
      <c r="J26" s="108">
        <v>402847</v>
      </c>
      <c r="K26" s="108">
        <v>181213</v>
      </c>
      <c r="L26" s="108">
        <v>615875</v>
      </c>
      <c r="M26" s="108">
        <f>G26+(H26+I26+J26+K26)*25+L26</f>
        <v>73975602</v>
      </c>
      <c r="N26" s="108" t="e">
        <f>#REF!/#REF!*100</f>
        <v>#REF!</v>
      </c>
      <c r="O26" s="108">
        <v>175273902</v>
      </c>
      <c r="P26" s="109">
        <f>(D26-(E26+F26))/M26</f>
        <v>0.05622205007537485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21">
        <v>3.18</v>
      </c>
      <c r="V26" s="121">
        <v>14.08</v>
      </c>
      <c r="W26" s="121">
        <v>32.64</v>
      </c>
      <c r="X26" s="121">
        <v>21.08</v>
      </c>
      <c r="Y26" s="122" t="str">
        <f>IF(W26&gt;X26,"ДА","НЕТ")</f>
        <v>ДА</v>
      </c>
      <c r="Z26" s="141">
        <v>1.95</v>
      </c>
      <c r="AA26" s="141">
        <v>12.71</v>
      </c>
      <c r="AB26" s="141">
        <v>31.05</v>
      </c>
      <c r="AC26" s="121">
        <v>18.93</v>
      </c>
      <c r="AD26" s="80" t="str">
        <f>IF(AB26&gt;AC26,"ДА","НЕТ")</f>
        <v>ДА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12" customFormat="1" ht="45" customHeight="1">
      <c r="A27" s="214">
        <v>11</v>
      </c>
      <c r="B27" s="215" t="s">
        <v>39</v>
      </c>
      <c r="C27" s="216"/>
      <c r="D27" s="207">
        <v>2251210</v>
      </c>
      <c r="E27" s="207">
        <v>83904</v>
      </c>
      <c r="F27" s="207">
        <v>0</v>
      </c>
      <c r="G27" s="207">
        <v>25081769</v>
      </c>
      <c r="H27" s="207">
        <v>261360</v>
      </c>
      <c r="I27" s="207">
        <v>45933</v>
      </c>
      <c r="J27" s="207">
        <v>75958</v>
      </c>
      <c r="K27" s="207">
        <v>480049</v>
      </c>
      <c r="L27" s="207">
        <v>0</v>
      </c>
      <c r="M27" s="207">
        <f>G27+(H27+I27+J27+K27)*25+L27</f>
        <v>46664269</v>
      </c>
      <c r="N27" s="207" t="e">
        <f>#REF!/#REF!*100</f>
        <v>#REF!</v>
      </c>
      <c r="O27" s="207">
        <v>76590799</v>
      </c>
      <c r="P27" s="209">
        <f>(D27-(E27+F27))/M27</f>
        <v>0.046444657688733966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0">
        <v>3.07</v>
      </c>
      <c r="V27" s="210">
        <v>15.48</v>
      </c>
      <c r="W27" s="210">
        <v>42.29</v>
      </c>
      <c r="X27" s="210">
        <v>21.08</v>
      </c>
      <c r="Y27" s="211" t="str">
        <f>IF(W27&gt;X27,"ДА","НЕТ")</f>
        <v>ДА</v>
      </c>
      <c r="Z27" s="217">
        <v>1.64</v>
      </c>
      <c r="AA27" s="217">
        <v>13.88</v>
      </c>
      <c r="AB27" s="217">
        <v>40.32</v>
      </c>
      <c r="AC27" s="210">
        <v>18.93</v>
      </c>
      <c r="AD27" s="80" t="str">
        <f>IF(AB27&gt;AC27,"ДА","НЕТ")</f>
        <v>ДА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9" customFormat="1" ht="45" customHeight="1">
      <c r="A28" s="235" t="s">
        <v>26</v>
      </c>
      <c r="B28" s="235"/>
      <c r="C28" s="235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7" t="s">
        <v>25</v>
      </c>
      <c r="Q28" s="99" t="s">
        <v>25</v>
      </c>
      <c r="R28" s="99" t="s">
        <v>25</v>
      </c>
      <c r="S28" s="99" t="s">
        <v>25</v>
      </c>
      <c r="T28" s="99" t="s">
        <v>25</v>
      </c>
      <c r="U28" s="236">
        <v>3.03</v>
      </c>
      <c r="V28" s="236">
        <v>13.36</v>
      </c>
      <c r="W28" s="236">
        <v>25.67</v>
      </c>
      <c r="X28" s="237" t="s">
        <v>25</v>
      </c>
      <c r="Y28" s="237" t="s">
        <v>25</v>
      </c>
      <c r="Z28" s="238">
        <v>1.66</v>
      </c>
      <c r="AA28" s="238">
        <v>12.04</v>
      </c>
      <c r="AB28" s="238">
        <v>24.19</v>
      </c>
      <c r="AC28" s="99" t="s">
        <v>25</v>
      </c>
      <c r="AD28" s="39" t="s">
        <v>25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9" customFormat="1" ht="45" customHeight="1">
      <c r="A29" s="125" t="s">
        <v>27</v>
      </c>
      <c r="B29" s="125"/>
      <c r="C29" s="125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6" t="s">
        <v>25</v>
      </c>
      <c r="Q29" s="127" t="s">
        <v>25</v>
      </c>
      <c r="R29" s="127" t="s">
        <v>25</v>
      </c>
      <c r="S29" s="128" t="s">
        <v>25</v>
      </c>
      <c r="T29" s="128" t="s">
        <v>25</v>
      </c>
      <c r="U29" s="129" t="s">
        <v>25</v>
      </c>
      <c r="V29" s="129" t="s">
        <v>25</v>
      </c>
      <c r="W29" s="129">
        <v>30.12</v>
      </c>
      <c r="X29" s="128" t="s">
        <v>25</v>
      </c>
      <c r="Y29" s="128" t="s">
        <v>25</v>
      </c>
      <c r="Z29" s="129" t="s">
        <v>25</v>
      </c>
      <c r="AA29" s="129" t="s">
        <v>25</v>
      </c>
      <c r="AB29" s="129">
        <v>22.27</v>
      </c>
      <c r="AC29" s="127" t="s">
        <v>25</v>
      </c>
      <c r="AD29" s="39" t="s">
        <v>25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68" customFormat="1" ht="11.25" customHeight="1">
      <c r="A30" s="65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37"/>
      <c r="V30" s="37"/>
      <c r="W30" s="37"/>
      <c r="X30" s="37"/>
      <c r="Y30" s="66"/>
      <c r="Z30" s="66"/>
      <c r="AA30" s="66"/>
      <c r="AB30" s="67"/>
      <c r="AC30" s="37"/>
      <c r="AD30" s="66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68" customFormat="1" ht="18.75" customHeight="1">
      <c r="A31" s="76" t="s">
        <v>12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69"/>
      <c r="N31" s="65"/>
      <c r="O31" s="65"/>
      <c r="P31" s="14"/>
      <c r="Q31" s="14"/>
      <c r="R31" s="14"/>
      <c r="S31" s="14"/>
      <c r="T31" s="14"/>
      <c r="U31" s="10"/>
      <c r="V31" s="10"/>
      <c r="W31" s="10"/>
      <c r="X31" s="10"/>
      <c r="Y31" s="14"/>
      <c r="Z31" s="67"/>
      <c r="AA31" s="67"/>
      <c r="AB31" s="67"/>
      <c r="AC31" s="38"/>
      <c r="AD31" s="6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B26:C26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A11:A13"/>
    <mergeCell ref="D12:D13"/>
    <mergeCell ref="A17:A18"/>
    <mergeCell ref="B17:C17"/>
    <mergeCell ref="D11:T11"/>
    <mergeCell ref="M12:M13"/>
    <mergeCell ref="Q12:Q13"/>
    <mergeCell ref="R12:R13"/>
    <mergeCell ref="P12:P13"/>
    <mergeCell ref="B14:C14"/>
    <mergeCell ref="B24:C24"/>
    <mergeCell ref="U12:U13"/>
    <mergeCell ref="W17:W18"/>
    <mergeCell ref="B11:C13"/>
    <mergeCell ref="B15:C15"/>
    <mergeCell ref="B19:C19"/>
    <mergeCell ref="V17:V18"/>
    <mergeCell ref="H12:K12"/>
    <mergeCell ref="B21:C21"/>
    <mergeCell ref="U11:Y11"/>
    <mergeCell ref="E12:E13"/>
    <mergeCell ref="W12:W13"/>
    <mergeCell ref="S12:S13"/>
    <mergeCell ref="T12:T13"/>
    <mergeCell ref="V12:V13"/>
    <mergeCell ref="O12:O13"/>
    <mergeCell ref="F12:F13"/>
    <mergeCell ref="AC15:AC16"/>
    <mergeCell ref="AD15:AD16"/>
    <mergeCell ref="L12:L13"/>
    <mergeCell ref="V15:V16"/>
    <mergeCell ref="G12:G13"/>
    <mergeCell ref="Y15:Y16"/>
    <mergeCell ref="X12:X13"/>
    <mergeCell ref="X15:X16"/>
    <mergeCell ref="S15:S16"/>
    <mergeCell ref="Z11:AD11"/>
    <mergeCell ref="Y12:Y13"/>
    <mergeCell ref="Z12:Z13"/>
    <mergeCell ref="AA12:AA13"/>
    <mergeCell ref="AB12:AB13"/>
    <mergeCell ref="AC12:AC13"/>
    <mergeCell ref="AD12:AD13"/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R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18" width="18.25390625" style="8" customWidth="1"/>
    <col min="19" max="30" width="14.625" style="8" customWidth="1"/>
    <col min="31" max="16384" width="9.125" style="8" customWidth="1"/>
  </cols>
  <sheetData>
    <row r="9" spans="1:30" ht="42" customHeight="1">
      <c r="A9" s="47" t="s">
        <v>118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252" s="13" customFormat="1" ht="31.5" customHeight="1">
      <c r="A11" s="21" t="s">
        <v>1</v>
      </c>
      <c r="B11" s="22" t="s">
        <v>2</v>
      </c>
      <c r="C11" s="23"/>
      <c r="D11" s="52" t="s">
        <v>13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" t="s">
        <v>59</v>
      </c>
      <c r="V11" s="2"/>
      <c r="W11" s="2"/>
      <c r="X11" s="2"/>
      <c r="Y11" s="3"/>
      <c r="Z11" s="4" t="s">
        <v>58</v>
      </c>
      <c r="AA11" s="5"/>
      <c r="AB11" s="5"/>
      <c r="AC11" s="5"/>
      <c r="AD11" s="6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13" customFormat="1" ht="18.75" customHeight="1">
      <c r="A12" s="27"/>
      <c r="B12" s="28"/>
      <c r="C12" s="29"/>
      <c r="D12" s="42" t="s">
        <v>15</v>
      </c>
      <c r="E12" s="42" t="s">
        <v>16</v>
      </c>
      <c r="F12" s="42" t="s">
        <v>28</v>
      </c>
      <c r="G12" s="42" t="s">
        <v>3</v>
      </c>
      <c r="H12" s="52" t="s">
        <v>4</v>
      </c>
      <c r="I12" s="53"/>
      <c r="J12" s="53"/>
      <c r="K12" s="54"/>
      <c r="L12" s="42" t="s">
        <v>5</v>
      </c>
      <c r="M12" s="42" t="s">
        <v>6</v>
      </c>
      <c r="N12" s="43"/>
      <c r="O12" s="42" t="s">
        <v>7</v>
      </c>
      <c r="P12" s="42" t="s">
        <v>17</v>
      </c>
      <c r="Q12" s="42" t="s">
        <v>18</v>
      </c>
      <c r="R12" s="42" t="s">
        <v>19</v>
      </c>
      <c r="S12" s="42" t="s">
        <v>20</v>
      </c>
      <c r="T12" s="42" t="s">
        <v>21</v>
      </c>
      <c r="U12" s="42" t="s">
        <v>117</v>
      </c>
      <c r="V12" s="42" t="s">
        <v>116</v>
      </c>
      <c r="W12" s="42" t="s">
        <v>115</v>
      </c>
      <c r="X12" s="42" t="s">
        <v>22</v>
      </c>
      <c r="Y12" s="42" t="s">
        <v>56</v>
      </c>
      <c r="Z12" s="42" t="s">
        <v>117</v>
      </c>
      <c r="AA12" s="42" t="s">
        <v>116</v>
      </c>
      <c r="AB12" s="42" t="s">
        <v>115</v>
      </c>
      <c r="AC12" s="42" t="s">
        <v>22</v>
      </c>
      <c r="AD12" s="42" t="s">
        <v>56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12" customFormat="1" ht="73.5" customHeight="1">
      <c r="A13" s="31"/>
      <c r="B13" s="32"/>
      <c r="C13" s="33"/>
      <c r="D13" s="44"/>
      <c r="E13" s="44"/>
      <c r="F13" s="44"/>
      <c r="G13" s="44"/>
      <c r="H13" s="43" t="s">
        <v>8</v>
      </c>
      <c r="I13" s="43" t="s">
        <v>9</v>
      </c>
      <c r="J13" s="45" t="s">
        <v>10</v>
      </c>
      <c r="K13" s="45" t="s">
        <v>11</v>
      </c>
      <c r="L13" s="44"/>
      <c r="M13" s="44"/>
      <c r="N13" s="43" t="s">
        <v>23</v>
      </c>
      <c r="O13" s="44"/>
      <c r="P13" s="44"/>
      <c r="Q13" s="44"/>
      <c r="R13" s="44"/>
      <c r="S13" s="44"/>
      <c r="T13" s="44"/>
      <c r="U13" s="44"/>
      <c r="V13" s="44" t="s">
        <v>55</v>
      </c>
      <c r="W13" s="44" t="s">
        <v>54</v>
      </c>
      <c r="X13" s="44"/>
      <c r="Y13" s="44"/>
      <c r="Z13" s="44"/>
      <c r="AA13" s="44" t="s">
        <v>55</v>
      </c>
      <c r="AB13" s="44" t="s">
        <v>54</v>
      </c>
      <c r="AC13" s="44"/>
      <c r="AD13" s="44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s="12" customFormat="1" ht="24" customHeight="1">
      <c r="A14" s="88">
        <v>1</v>
      </c>
      <c r="B14" s="89">
        <v>2</v>
      </c>
      <c r="C14" s="90"/>
      <c r="D14" s="86">
        <v>3</v>
      </c>
      <c r="E14" s="86">
        <v>4</v>
      </c>
      <c r="F14" s="86"/>
      <c r="G14" s="86">
        <v>5</v>
      </c>
      <c r="H14" s="86">
        <v>6</v>
      </c>
      <c r="I14" s="86">
        <v>7</v>
      </c>
      <c r="J14" s="86">
        <v>8</v>
      </c>
      <c r="K14" s="86">
        <v>9</v>
      </c>
      <c r="L14" s="86">
        <v>10</v>
      </c>
      <c r="M14" s="86">
        <v>11</v>
      </c>
      <c r="N14" s="86"/>
      <c r="O14" s="86">
        <v>12</v>
      </c>
      <c r="P14" s="86">
        <v>13</v>
      </c>
      <c r="Q14" s="86">
        <v>14</v>
      </c>
      <c r="R14" s="86">
        <v>15</v>
      </c>
      <c r="S14" s="86">
        <v>16</v>
      </c>
      <c r="T14" s="86">
        <v>17</v>
      </c>
      <c r="U14" s="86">
        <v>18</v>
      </c>
      <c r="V14" s="86">
        <v>19</v>
      </c>
      <c r="W14" s="86">
        <v>20</v>
      </c>
      <c r="X14" s="86">
        <v>21</v>
      </c>
      <c r="Y14" s="86">
        <v>22</v>
      </c>
      <c r="Z14" s="86">
        <v>23</v>
      </c>
      <c r="AA14" s="86">
        <v>24</v>
      </c>
      <c r="AB14" s="86">
        <v>25</v>
      </c>
      <c r="AC14" s="86">
        <v>26</v>
      </c>
      <c r="AD14" s="46">
        <v>27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12" customFormat="1" ht="45" customHeight="1">
      <c r="A15" s="130">
        <v>1</v>
      </c>
      <c r="B15" s="131" t="s">
        <v>30</v>
      </c>
      <c r="C15" s="132"/>
      <c r="D15" s="97">
        <v>2919500</v>
      </c>
      <c r="E15" s="97">
        <v>188226</v>
      </c>
      <c r="F15" s="97">
        <v>0</v>
      </c>
      <c r="G15" s="97">
        <v>203440625</v>
      </c>
      <c r="H15" s="97">
        <v>684130</v>
      </c>
      <c r="I15" s="97">
        <v>49396</v>
      </c>
      <c r="J15" s="97">
        <v>797794</v>
      </c>
      <c r="K15" s="97">
        <v>2490921</v>
      </c>
      <c r="L15" s="97">
        <v>1155519</v>
      </c>
      <c r="M15" s="97">
        <f>G15+(H15+I15+J15+K15)*10+L15</f>
        <v>244818554</v>
      </c>
      <c r="N15" s="97" t="s">
        <v>25</v>
      </c>
      <c r="O15" s="97">
        <f>O16</f>
        <v>396583663</v>
      </c>
      <c r="P15" s="98">
        <f>(D15-(E15+F15))/M15</f>
        <v>0.011156319467518789</v>
      </c>
      <c r="Q15" s="99">
        <f>0.04*0.4</f>
        <v>0.016</v>
      </c>
      <c r="R15" s="99" t="str">
        <f>IF(P15&gt;Q15,"ДА","НЕТ")</f>
        <v>НЕТ</v>
      </c>
      <c r="S15" s="100">
        <f>P15+P16</f>
        <v>0.04592399644794884</v>
      </c>
      <c r="T15" s="101" t="str">
        <f>IF(S15&gt;=0.04,"ДА","НЕТ")</f>
        <v>ДА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03">
        <v>1.85</v>
      </c>
      <c r="AA15" s="103">
        <v>5.93</v>
      </c>
      <c r="AB15" s="103">
        <v>12.77</v>
      </c>
      <c r="AC15" s="104">
        <v>21.4</v>
      </c>
      <c r="AD15" s="77" t="str">
        <f>IF(AB15&gt;AC15,"ДА","НЕТ")</f>
        <v>НЕТ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s="12" customFormat="1" ht="45" customHeight="1">
      <c r="A16" s="133"/>
      <c r="B16" s="134" t="s">
        <v>31</v>
      </c>
      <c r="C16" s="135"/>
      <c r="D16" s="108">
        <v>8732158</v>
      </c>
      <c r="E16" s="108">
        <v>221226</v>
      </c>
      <c r="F16" s="108">
        <v>0</v>
      </c>
      <c r="G16" s="108">
        <v>203440625</v>
      </c>
      <c r="H16" s="108">
        <v>684130</v>
      </c>
      <c r="I16" s="108">
        <v>49396</v>
      </c>
      <c r="J16" s="108">
        <v>797794</v>
      </c>
      <c r="K16" s="108">
        <v>2490921</v>
      </c>
      <c r="L16" s="108">
        <v>1131347</v>
      </c>
      <c r="M16" s="108">
        <f>G16+(H16+I16+J16+K16)*10+L16</f>
        <v>244794382</v>
      </c>
      <c r="N16" s="108" t="e">
        <f>#REF!/#REF!*100</f>
        <v>#REF!</v>
      </c>
      <c r="O16" s="108">
        <v>396583663</v>
      </c>
      <c r="P16" s="109">
        <f>(D16-(E16+F16))/M16</f>
        <v>0.03476767698043005</v>
      </c>
      <c r="Q16" s="109">
        <f>0.04*0.6</f>
        <v>0.024</v>
      </c>
      <c r="R16" s="109" t="str">
        <f>IF(P16&gt;Q16,"ДА","НЕТ")</f>
        <v>ДА</v>
      </c>
      <c r="S16" s="110"/>
      <c r="T16" s="111"/>
      <c r="U16" s="112"/>
      <c r="V16" s="112"/>
      <c r="W16" s="112"/>
      <c r="X16" s="113"/>
      <c r="Y16" s="113"/>
      <c r="Z16" s="114"/>
      <c r="AA16" s="114"/>
      <c r="AB16" s="114"/>
      <c r="AC16" s="115"/>
      <c r="AD16" s="7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13" customFormat="1" ht="45" customHeight="1">
      <c r="A17" s="133">
        <v>2</v>
      </c>
      <c r="B17" s="136" t="s">
        <v>76</v>
      </c>
      <c r="C17" s="135"/>
      <c r="D17" s="108">
        <v>2095949</v>
      </c>
      <c r="E17" s="108">
        <v>28940</v>
      </c>
      <c r="F17" s="108">
        <v>0</v>
      </c>
      <c r="G17" s="108">
        <v>53065694</v>
      </c>
      <c r="H17" s="108">
        <v>1536072</v>
      </c>
      <c r="I17" s="108">
        <v>290021</v>
      </c>
      <c r="J17" s="108">
        <v>2009497</v>
      </c>
      <c r="K17" s="108">
        <v>301476</v>
      </c>
      <c r="L17" s="108">
        <v>409172</v>
      </c>
      <c r="M17" s="108">
        <f>G17+(H17+I17+J17+K17)*10+L17</f>
        <v>94845526</v>
      </c>
      <c r="N17" s="108" t="s">
        <v>25</v>
      </c>
      <c r="O17" s="108">
        <v>294341302</v>
      </c>
      <c r="P17" s="109">
        <f>(D17-(E17+F17))/M17</f>
        <v>0.021793426502795716</v>
      </c>
      <c r="Q17" s="109">
        <f>0.04*0.2</f>
        <v>0.008</v>
      </c>
      <c r="R17" s="109" t="str">
        <f>IF(P17&gt;Q17,"ДА","НЕТ")</f>
        <v>ДА</v>
      </c>
      <c r="S17" s="110">
        <f>P17+P18</f>
        <v>0.0896747837540268</v>
      </c>
      <c r="T17" s="111" t="str">
        <f>IF(S17&gt;=0.04,"ДА","НЕТ")</f>
        <v>ДА</v>
      </c>
      <c r="U17" s="119">
        <v>3.79</v>
      </c>
      <c r="V17" s="119">
        <v>16.36</v>
      </c>
      <c r="W17" s="119">
        <v>36.64</v>
      </c>
      <c r="X17" s="137">
        <v>19.87</v>
      </c>
      <c r="Y17" s="116" t="str">
        <f>IF(W17&gt;X17,"ДА","НЕТ")</f>
        <v>ДА</v>
      </c>
      <c r="Z17" s="114">
        <v>2.15</v>
      </c>
      <c r="AA17" s="114">
        <v>14.51</v>
      </c>
      <c r="AB17" s="114">
        <v>34.47</v>
      </c>
      <c r="AC17" s="115">
        <v>21.4</v>
      </c>
      <c r="AD17" s="77" t="str">
        <f>IF(AB17&gt;AC17,"ДА","НЕТ")</f>
        <v>ДА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12" customFormat="1" ht="45" customHeight="1">
      <c r="A18" s="133"/>
      <c r="B18" s="134" t="s">
        <v>32</v>
      </c>
      <c r="C18" s="135"/>
      <c r="D18" s="108">
        <v>6687385</v>
      </c>
      <c r="E18" s="108">
        <v>258849</v>
      </c>
      <c r="F18" s="108">
        <v>0</v>
      </c>
      <c r="G18" s="108">
        <v>53065694</v>
      </c>
      <c r="H18" s="108">
        <v>1536072</v>
      </c>
      <c r="I18" s="108">
        <v>290021</v>
      </c>
      <c r="J18" s="108">
        <v>2009497</v>
      </c>
      <c r="K18" s="108">
        <v>301476</v>
      </c>
      <c r="L18" s="108">
        <v>266172</v>
      </c>
      <c r="M18" s="108">
        <f>G18+(H18+I18+J18+K18)*10+L18</f>
        <v>94702526</v>
      </c>
      <c r="N18" s="108" t="e">
        <f>#REF!/#REF!*100</f>
        <v>#REF!</v>
      </c>
      <c r="O18" s="108">
        <v>294341302</v>
      </c>
      <c r="P18" s="109">
        <f>(D18-(E18+F18))/M18</f>
        <v>0.06788135725123108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9"/>
      <c r="V18" s="119">
        <v>16.36</v>
      </c>
      <c r="W18" s="119">
        <v>36.64</v>
      </c>
      <c r="X18" s="137"/>
      <c r="Y18" s="116"/>
      <c r="Z18" s="114"/>
      <c r="AA18" s="114"/>
      <c r="AB18" s="114"/>
      <c r="AC18" s="115"/>
      <c r="AD18" s="7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12" customFormat="1" ht="45" customHeight="1">
      <c r="A19" s="138">
        <v>3</v>
      </c>
      <c r="B19" s="134" t="s">
        <v>33</v>
      </c>
      <c r="C19" s="135"/>
      <c r="D19" s="108">
        <v>3119155</v>
      </c>
      <c r="E19" s="108">
        <v>291741</v>
      </c>
      <c r="F19" s="108">
        <v>186666</v>
      </c>
      <c r="G19" s="108">
        <v>42211812</v>
      </c>
      <c r="H19" s="108">
        <v>186147</v>
      </c>
      <c r="I19" s="108">
        <v>28070</v>
      </c>
      <c r="J19" s="108">
        <v>253942</v>
      </c>
      <c r="K19" s="108">
        <v>139015</v>
      </c>
      <c r="L19" s="108">
        <v>16735</v>
      </c>
      <c r="M19" s="108">
        <f>G19+(H19+I19+J19+K19)*10+L19</f>
        <v>48300287</v>
      </c>
      <c r="N19" s="108" t="e">
        <f>#REF!/#REF!*100</f>
        <v>#REF!</v>
      </c>
      <c r="O19" s="108">
        <v>91216857</v>
      </c>
      <c r="P19" s="109">
        <f>(D19-(E19+F19))/M19</f>
        <v>0.05467354676381116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21">
        <v>0.74</v>
      </c>
      <c r="V19" s="121">
        <v>8.33</v>
      </c>
      <c r="W19" s="121">
        <v>24.47</v>
      </c>
      <c r="X19" s="124">
        <v>19.87</v>
      </c>
      <c r="Y19" s="122" t="str">
        <f>IF(W19&gt;X19,"ДА","НЕТ")</f>
        <v>ДА</v>
      </c>
      <c r="Z19" s="123">
        <v>1.9</v>
      </c>
      <c r="AA19" s="123">
        <v>9.58</v>
      </c>
      <c r="AB19" s="123">
        <v>25.9</v>
      </c>
      <c r="AC19" s="124">
        <v>21.4</v>
      </c>
      <c r="AD19" s="79" t="str">
        <f>IF(AB19&gt;AC19,"ДА","НЕТ")</f>
        <v>ДА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7" customFormat="1" ht="45" customHeight="1">
      <c r="A20" s="138">
        <v>4</v>
      </c>
      <c r="B20" s="134" t="s">
        <v>34</v>
      </c>
      <c r="C20" s="135"/>
      <c r="D20" s="108">
        <v>22192922</v>
      </c>
      <c r="E20" s="108">
        <v>876699</v>
      </c>
      <c r="F20" s="108">
        <v>0</v>
      </c>
      <c r="G20" s="108">
        <v>207514035</v>
      </c>
      <c r="H20" s="108">
        <v>1376074</v>
      </c>
      <c r="I20" s="108">
        <v>800071</v>
      </c>
      <c r="J20" s="108">
        <v>6080278</v>
      </c>
      <c r="K20" s="108">
        <v>303696</v>
      </c>
      <c r="L20" s="108">
        <v>1407881</v>
      </c>
      <c r="M20" s="108">
        <f>G20+(H20+I20+J20+K20)*10+L20</f>
        <v>294523106</v>
      </c>
      <c r="N20" s="108" t="e">
        <f>#REF!/#REF!*100</f>
        <v>#REF!</v>
      </c>
      <c r="O20" s="108">
        <v>594907027</v>
      </c>
      <c r="P20" s="109">
        <f>(D20-(E20+F20))/M20</f>
        <v>0.07237538436118489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21">
        <v>4.52</v>
      </c>
      <c r="V20" s="121">
        <v>16.08</v>
      </c>
      <c r="W20" s="121">
        <v>31.82</v>
      </c>
      <c r="X20" s="124">
        <v>19.87</v>
      </c>
      <c r="Y20" s="122" t="s">
        <v>50</v>
      </c>
      <c r="Z20" s="123">
        <v>1.11</v>
      </c>
      <c r="AA20" s="123">
        <v>12.3</v>
      </c>
      <c r="AB20" s="123">
        <v>27.53</v>
      </c>
      <c r="AC20" s="124">
        <v>21.4</v>
      </c>
      <c r="AD20" s="80" t="s">
        <v>50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2" customFormat="1" ht="45" customHeight="1">
      <c r="A21" s="138">
        <v>5</v>
      </c>
      <c r="B21" s="134" t="s">
        <v>75</v>
      </c>
      <c r="C21" s="135"/>
      <c r="D21" s="108">
        <v>35032271</v>
      </c>
      <c r="E21" s="108">
        <v>1210187</v>
      </c>
      <c r="F21" s="108">
        <v>0</v>
      </c>
      <c r="G21" s="108">
        <v>171886676</v>
      </c>
      <c r="H21" s="108">
        <v>1285929</v>
      </c>
      <c r="I21" s="108">
        <v>295008</v>
      </c>
      <c r="J21" s="108">
        <v>9133099</v>
      </c>
      <c r="K21" s="108">
        <v>1537644</v>
      </c>
      <c r="L21" s="108">
        <v>3432270</v>
      </c>
      <c r="M21" s="108">
        <f>G21+(H21+I21+J21+K21)*10+L21</f>
        <v>297835746</v>
      </c>
      <c r="N21" s="108" t="e">
        <f>#REF!/#REF!*100</f>
        <v>#REF!</v>
      </c>
      <c r="O21" s="108">
        <v>1016097372</v>
      </c>
      <c r="P21" s="109">
        <f>(D21-(E21+F21))/M21</f>
        <v>0.11355951880940443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21">
        <v>4.7</v>
      </c>
      <c r="V21" s="121">
        <v>12.61</v>
      </c>
      <c r="W21" s="121">
        <v>27.24</v>
      </c>
      <c r="X21" s="124">
        <v>19.87</v>
      </c>
      <c r="Y21" s="122" t="str">
        <f>IF(W20&gt;X21,"ДА","НЕТ")</f>
        <v>ДА</v>
      </c>
      <c r="Z21" s="123">
        <v>2.36</v>
      </c>
      <c r="AA21" s="123">
        <v>10.1</v>
      </c>
      <c r="AB21" s="123">
        <v>24.4</v>
      </c>
      <c r="AC21" s="124">
        <v>21.4</v>
      </c>
      <c r="AD21" s="80" t="str">
        <f>IF(AB20&gt;AC21,"ДА","НЕТ")</f>
        <v>ДА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2" customFormat="1" ht="45" customHeight="1">
      <c r="A22" s="138">
        <v>6</v>
      </c>
      <c r="B22" s="134" t="s">
        <v>102</v>
      </c>
      <c r="C22" s="135"/>
      <c r="D22" s="108">
        <v>269994</v>
      </c>
      <c r="E22" s="108">
        <v>2664700</v>
      </c>
      <c r="F22" s="108">
        <v>159203</v>
      </c>
      <c r="G22" s="108">
        <v>9874285</v>
      </c>
      <c r="H22" s="108">
        <v>30440</v>
      </c>
      <c r="I22" s="108">
        <v>8207</v>
      </c>
      <c r="J22" s="108">
        <v>10654</v>
      </c>
      <c r="K22" s="108">
        <v>83403</v>
      </c>
      <c r="L22" s="108">
        <v>182030</v>
      </c>
      <c r="M22" s="108">
        <f>G22+(H22+I22+J22+K22)*10+L22</f>
        <v>11383355</v>
      </c>
      <c r="N22" s="108" t="e">
        <f>#REF!/#REF!*100</f>
        <v>#REF!</v>
      </c>
      <c r="O22" s="108">
        <v>18450606</v>
      </c>
      <c r="P22" s="109">
        <f>(D22-(E22+F22))/M22</f>
        <v>-0.2243546827802524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21">
        <v>-5.86</v>
      </c>
      <c r="V22" s="121">
        <v>-2.68</v>
      </c>
      <c r="W22" s="121">
        <v>7.07</v>
      </c>
      <c r="X22" s="124">
        <v>19.87</v>
      </c>
      <c r="Y22" s="122" t="str">
        <f>IF(W22&gt;X22,"ДА","НЕТ")</f>
        <v>НЕТ</v>
      </c>
      <c r="Z22" s="123">
        <v>1.21</v>
      </c>
      <c r="AA22" s="123">
        <v>4.62</v>
      </c>
      <c r="AB22" s="123">
        <v>15.11</v>
      </c>
      <c r="AC22" s="124">
        <v>21.4</v>
      </c>
      <c r="AD22" s="80" t="str">
        <f>IF(AB22&gt;AC22,"ДА","НЕТ")</f>
        <v>НЕТ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2" customFormat="1" ht="45" customHeight="1">
      <c r="A23" s="138">
        <v>7</v>
      </c>
      <c r="B23" s="134" t="s">
        <v>35</v>
      </c>
      <c r="C23" s="135"/>
      <c r="D23" s="108">
        <v>2721619</v>
      </c>
      <c r="E23" s="108">
        <v>90829</v>
      </c>
      <c r="F23" s="108">
        <v>0</v>
      </c>
      <c r="G23" s="108">
        <v>36537178</v>
      </c>
      <c r="H23" s="108">
        <v>12</v>
      </c>
      <c r="I23" s="108">
        <v>38293</v>
      </c>
      <c r="J23" s="108">
        <v>81513</v>
      </c>
      <c r="K23" s="108">
        <v>62612</v>
      </c>
      <c r="L23" s="108">
        <v>133084</v>
      </c>
      <c r="M23" s="108">
        <f>G23+(H23+I23+J23+K23)*10+L23</f>
        <v>38494562</v>
      </c>
      <c r="N23" s="108" t="e">
        <f>#REF!/#REF!*100</f>
        <v>#REF!</v>
      </c>
      <c r="O23" s="108">
        <v>136554150</v>
      </c>
      <c r="P23" s="109">
        <f>(D23-(E23+F23))/M23</f>
        <v>0.06834186085816485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21">
        <v>4.63</v>
      </c>
      <c r="V23" s="121">
        <v>15.77</v>
      </c>
      <c r="W23" s="121">
        <v>37.83</v>
      </c>
      <c r="X23" s="124">
        <v>19.87</v>
      </c>
      <c r="Y23" s="122" t="str">
        <f>IF(W23&gt;X23,"ДА","НЕТ")</f>
        <v>ДА</v>
      </c>
      <c r="Z23" s="123">
        <v>3.76</v>
      </c>
      <c r="AA23" s="123">
        <v>14.81</v>
      </c>
      <c r="AB23" s="123">
        <v>36.7</v>
      </c>
      <c r="AC23" s="124">
        <v>21.4</v>
      </c>
      <c r="AD23" s="80" t="str">
        <f>IF(AB23&gt;AC23,"ДА","НЕТ")</f>
        <v>ДА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12" customFormat="1" ht="45" customHeight="1">
      <c r="A24" s="138">
        <v>8</v>
      </c>
      <c r="B24" s="134" t="s">
        <v>36</v>
      </c>
      <c r="C24" s="135"/>
      <c r="D24" s="108">
        <v>6243014</v>
      </c>
      <c r="E24" s="108">
        <v>159961</v>
      </c>
      <c r="F24" s="108">
        <v>0</v>
      </c>
      <c r="G24" s="108">
        <v>80896108</v>
      </c>
      <c r="H24" s="108">
        <v>1263152</v>
      </c>
      <c r="I24" s="108">
        <v>74670</v>
      </c>
      <c r="J24" s="108">
        <v>923124</v>
      </c>
      <c r="K24" s="108">
        <v>473576</v>
      </c>
      <c r="L24" s="108">
        <v>321841</v>
      </c>
      <c r="M24" s="108">
        <f>G24+(H24+I24+J24+K24)*10+L24</f>
        <v>108563169</v>
      </c>
      <c r="N24" s="108" t="e">
        <f>#REF!/#REF!*100</f>
        <v>#REF!</v>
      </c>
      <c r="O24" s="108">
        <v>196313368</v>
      </c>
      <c r="P24" s="109">
        <f>(D24-(E24+F24))/M24</f>
        <v>0.05603238240033321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21">
        <v>5.22</v>
      </c>
      <c r="V24" s="121">
        <v>20.43</v>
      </c>
      <c r="W24" s="121">
        <v>34.59</v>
      </c>
      <c r="X24" s="124">
        <v>19.87</v>
      </c>
      <c r="Y24" s="122" t="str">
        <f>IF(W24&gt;X24,"ДА","НЕТ")</f>
        <v>ДА</v>
      </c>
      <c r="Z24" s="123">
        <v>2.75</v>
      </c>
      <c r="AA24" s="123">
        <v>17.6</v>
      </c>
      <c r="AB24" s="123">
        <v>31.42</v>
      </c>
      <c r="AC24" s="124">
        <v>21.4</v>
      </c>
      <c r="AD24" s="80" t="str">
        <f>IF(AB24&gt;AC24,"ДА","НЕТ")</f>
        <v>ДА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12" customFormat="1" ht="45" customHeight="1">
      <c r="A25" s="138">
        <v>9</v>
      </c>
      <c r="B25" s="134" t="s">
        <v>37</v>
      </c>
      <c r="C25" s="135"/>
      <c r="D25" s="108">
        <v>2220494</v>
      </c>
      <c r="E25" s="108">
        <v>2431078</v>
      </c>
      <c r="F25" s="108">
        <v>641986</v>
      </c>
      <c r="G25" s="108">
        <v>37498289</v>
      </c>
      <c r="H25" s="108">
        <v>296237</v>
      </c>
      <c r="I25" s="108">
        <v>38966</v>
      </c>
      <c r="J25" s="108">
        <v>163748</v>
      </c>
      <c r="K25" s="108">
        <v>362134</v>
      </c>
      <c r="L25" s="108">
        <v>24343</v>
      </c>
      <c r="M25" s="108">
        <f>G25+(H25+I25+J25+K25)*10+L25</f>
        <v>46133482</v>
      </c>
      <c r="N25" s="108" t="e">
        <f>#REF!/#REF!*100</f>
        <v>#REF!</v>
      </c>
      <c r="O25" s="108">
        <v>82406145</v>
      </c>
      <c r="P25" s="109">
        <f>(D25-(E25+F25))/M25</f>
        <v>-0.018480504029589617</v>
      </c>
      <c r="Q25" s="109">
        <v>0.04</v>
      </c>
      <c r="R25" s="109" t="str">
        <f>IF(P25&gt;Q25,"ДА","НЕТ")</f>
        <v>НЕТ</v>
      </c>
      <c r="S25" s="109" t="s">
        <v>25</v>
      </c>
      <c r="T25" s="109" t="s">
        <v>25</v>
      </c>
      <c r="U25" s="121">
        <v>1.35</v>
      </c>
      <c r="V25" s="121">
        <v>7.16</v>
      </c>
      <c r="W25" s="121">
        <v>17.72</v>
      </c>
      <c r="X25" s="124">
        <v>19.87</v>
      </c>
      <c r="Y25" s="122" t="str">
        <f>IF(W25&gt;X25,"ДА","НЕТ")</f>
        <v>НЕТ</v>
      </c>
      <c r="Z25" s="123">
        <v>0.77</v>
      </c>
      <c r="AA25" s="123">
        <v>6.55</v>
      </c>
      <c r="AB25" s="123">
        <v>17.04</v>
      </c>
      <c r="AC25" s="124">
        <v>21.4</v>
      </c>
      <c r="AD25" s="80" t="str">
        <f>IF(AB25&gt;AC25,"ДА","НЕТ")</f>
        <v>НЕТ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12" customFormat="1" ht="45" customHeight="1">
      <c r="A26" s="138">
        <v>10</v>
      </c>
      <c r="B26" s="134" t="s">
        <v>38</v>
      </c>
      <c r="C26" s="135"/>
      <c r="D26" s="108">
        <v>4306487</v>
      </c>
      <c r="E26" s="108">
        <v>55328</v>
      </c>
      <c r="F26" s="108">
        <v>0</v>
      </c>
      <c r="G26" s="108">
        <v>39655917</v>
      </c>
      <c r="H26" s="108">
        <v>634959</v>
      </c>
      <c r="I26" s="108">
        <v>133016</v>
      </c>
      <c r="J26" s="108">
        <v>404143</v>
      </c>
      <c r="K26" s="108">
        <v>111390</v>
      </c>
      <c r="L26" s="108">
        <v>246350</v>
      </c>
      <c r="M26" s="108">
        <f>G26+(H26+I26+J26+K26)*10+L26</f>
        <v>52737347</v>
      </c>
      <c r="N26" s="108" t="e">
        <f>#REF!/#REF!*100</f>
        <v>#REF!</v>
      </c>
      <c r="O26" s="108">
        <v>179060938</v>
      </c>
      <c r="P26" s="109">
        <f>(D26-(E26+F26))/M26</f>
        <v>0.08061002765269933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21">
        <v>2.93</v>
      </c>
      <c r="V26" s="121">
        <v>13.5</v>
      </c>
      <c r="W26" s="121">
        <v>32.11</v>
      </c>
      <c r="X26" s="124">
        <v>19.87</v>
      </c>
      <c r="Y26" s="122" t="str">
        <f>IF(W26&gt;X26,"ДА","НЕТ")</f>
        <v>ДА</v>
      </c>
      <c r="Z26" s="123">
        <v>1.88</v>
      </c>
      <c r="AA26" s="123">
        <v>12.34</v>
      </c>
      <c r="AB26" s="123">
        <v>30.76</v>
      </c>
      <c r="AC26" s="124">
        <v>21.4</v>
      </c>
      <c r="AD26" s="80" t="str">
        <f>IF(AB26&gt;AC26,"ДА","НЕТ")</f>
        <v>ДА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12" customFormat="1" ht="45" customHeight="1">
      <c r="A27" s="214">
        <v>11</v>
      </c>
      <c r="B27" s="215" t="s">
        <v>39</v>
      </c>
      <c r="C27" s="216"/>
      <c r="D27" s="207">
        <v>2202838</v>
      </c>
      <c r="E27" s="207">
        <v>102137</v>
      </c>
      <c r="F27" s="207">
        <v>0</v>
      </c>
      <c r="G27" s="207">
        <v>24917662</v>
      </c>
      <c r="H27" s="207">
        <v>285199</v>
      </c>
      <c r="I27" s="207">
        <v>50006</v>
      </c>
      <c r="J27" s="207">
        <v>73970</v>
      </c>
      <c r="K27" s="207">
        <v>454010</v>
      </c>
      <c r="L27" s="207">
        <v>0</v>
      </c>
      <c r="M27" s="207">
        <f>G27+(H27+I27+J27+K27)*10+L27</f>
        <v>33549512</v>
      </c>
      <c r="N27" s="207" t="e">
        <f>#REF!/#REF!*100</f>
        <v>#REF!</v>
      </c>
      <c r="O27" s="207">
        <v>77202421</v>
      </c>
      <c r="P27" s="209">
        <f>(D27-(E27+F27))/M27</f>
        <v>0.06261494951103909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0">
        <v>3.56</v>
      </c>
      <c r="V27" s="210">
        <v>14.51</v>
      </c>
      <c r="W27" s="210">
        <v>42.01</v>
      </c>
      <c r="X27" s="213">
        <v>19.87</v>
      </c>
      <c r="Y27" s="211" t="str">
        <f>IF(W27&gt;X27,"ДА","НЕТ")</f>
        <v>ДА</v>
      </c>
      <c r="Z27" s="212">
        <v>2.25</v>
      </c>
      <c r="AA27" s="212">
        <v>13.07</v>
      </c>
      <c r="AB27" s="212">
        <v>40.22</v>
      </c>
      <c r="AC27" s="213">
        <v>21.4</v>
      </c>
      <c r="AD27" s="80" t="str">
        <f>IF(AB27&gt;AC27,"ДА","НЕТ")</f>
        <v>ДА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9" customFormat="1" ht="45" customHeight="1">
      <c r="A28" s="235" t="s">
        <v>26</v>
      </c>
      <c r="B28" s="235"/>
      <c r="C28" s="235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7" t="s">
        <v>25</v>
      </c>
      <c r="Q28" s="99" t="s">
        <v>25</v>
      </c>
      <c r="R28" s="99" t="s">
        <v>25</v>
      </c>
      <c r="S28" s="99" t="s">
        <v>25</v>
      </c>
      <c r="T28" s="99" t="s">
        <v>25</v>
      </c>
      <c r="U28" s="236">
        <v>3.83</v>
      </c>
      <c r="V28" s="236">
        <v>11.92</v>
      </c>
      <c r="W28" s="236">
        <v>24.78</v>
      </c>
      <c r="X28" s="237" t="s">
        <v>25</v>
      </c>
      <c r="Y28" s="237" t="s">
        <v>25</v>
      </c>
      <c r="Z28" s="238">
        <v>2.01</v>
      </c>
      <c r="AA28" s="238">
        <v>10.13</v>
      </c>
      <c r="AB28" s="238">
        <v>22.77</v>
      </c>
      <c r="AC28" s="99" t="s">
        <v>25</v>
      </c>
      <c r="AD28" s="39" t="s">
        <v>25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9" customFormat="1" ht="45" customHeight="1">
      <c r="A29" s="125" t="s">
        <v>27</v>
      </c>
      <c r="B29" s="125"/>
      <c r="C29" s="125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6" t="s">
        <v>25</v>
      </c>
      <c r="Q29" s="127" t="s">
        <v>25</v>
      </c>
      <c r="R29" s="127" t="s">
        <v>25</v>
      </c>
      <c r="S29" s="128" t="s">
        <v>25</v>
      </c>
      <c r="T29" s="128" t="s">
        <v>25</v>
      </c>
      <c r="U29" s="129" t="s">
        <v>25</v>
      </c>
      <c r="V29" s="129" t="s">
        <v>25</v>
      </c>
      <c r="W29" s="129">
        <v>28.39</v>
      </c>
      <c r="X29" s="128" t="s">
        <v>25</v>
      </c>
      <c r="Y29" s="128" t="s">
        <v>25</v>
      </c>
      <c r="Z29" s="129" t="s">
        <v>25</v>
      </c>
      <c r="AA29" s="129" t="s">
        <v>25</v>
      </c>
      <c r="AB29" s="129">
        <v>25.18</v>
      </c>
      <c r="AC29" s="127" t="s">
        <v>25</v>
      </c>
      <c r="AD29" s="39" t="s">
        <v>25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68" customFormat="1" ht="11.25" customHeight="1">
      <c r="A30" s="65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37"/>
      <c r="V30" s="37"/>
      <c r="W30" s="37"/>
      <c r="X30" s="37"/>
      <c r="Y30" s="66"/>
      <c r="Z30" s="66"/>
      <c r="AA30" s="66"/>
      <c r="AB30" s="67"/>
      <c r="AC30" s="37"/>
      <c r="AD30" s="66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68" customFormat="1" ht="18.75" customHeight="1">
      <c r="A31" s="76" t="s">
        <v>12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69"/>
      <c r="N31" s="65"/>
      <c r="O31" s="65"/>
      <c r="P31" s="14"/>
      <c r="Q31" s="14"/>
      <c r="R31" s="14"/>
      <c r="S31" s="14"/>
      <c r="T31" s="14"/>
      <c r="U31" s="10"/>
      <c r="V31" s="10"/>
      <c r="W31" s="10"/>
      <c r="X31" s="10"/>
      <c r="Y31" s="14"/>
      <c r="Z31" s="67"/>
      <c r="AA31" s="67"/>
      <c r="AB31" s="67"/>
      <c r="AC31" s="38"/>
      <c r="AD31" s="6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B27:C27"/>
    <mergeCell ref="X17:X18"/>
    <mergeCell ref="B18:C18"/>
    <mergeCell ref="B16:C16"/>
    <mergeCell ref="T17:T18"/>
    <mergeCell ref="B25:C25"/>
    <mergeCell ref="W15:W16"/>
    <mergeCell ref="U17:U18"/>
    <mergeCell ref="B26:C26"/>
    <mergeCell ref="B24:C24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A11:A13"/>
    <mergeCell ref="D12:D13"/>
    <mergeCell ref="A17:A18"/>
    <mergeCell ref="B17:C17"/>
    <mergeCell ref="D11:T11"/>
    <mergeCell ref="M12:M13"/>
    <mergeCell ref="R12:R13"/>
    <mergeCell ref="P12:P13"/>
    <mergeCell ref="B14:C14"/>
    <mergeCell ref="B21:C21"/>
    <mergeCell ref="T12:T13"/>
    <mergeCell ref="B20:C20"/>
    <mergeCell ref="W17:W18"/>
    <mergeCell ref="B11:C13"/>
    <mergeCell ref="B15:C15"/>
    <mergeCell ref="B19:C19"/>
    <mergeCell ref="V17:V18"/>
    <mergeCell ref="H12:K12"/>
    <mergeCell ref="E12:E13"/>
    <mergeCell ref="W12:W13"/>
    <mergeCell ref="S12:S13"/>
    <mergeCell ref="O12:O13"/>
    <mergeCell ref="F12:F13"/>
    <mergeCell ref="V12:V13"/>
    <mergeCell ref="U12:U13"/>
    <mergeCell ref="AC15:AC16"/>
    <mergeCell ref="AD15:AD16"/>
    <mergeCell ref="L12:L13"/>
    <mergeCell ref="V15:V16"/>
    <mergeCell ref="G12:G13"/>
    <mergeCell ref="Y15:Y16"/>
    <mergeCell ref="X12:X13"/>
    <mergeCell ref="Q12:Q13"/>
    <mergeCell ref="X15:X16"/>
    <mergeCell ref="S15:S16"/>
    <mergeCell ref="Z11:AD11"/>
    <mergeCell ref="Y12:Y13"/>
    <mergeCell ref="Z12:Z13"/>
    <mergeCell ref="AA12:AA13"/>
    <mergeCell ref="AB12:AB13"/>
    <mergeCell ref="AC12:AC13"/>
    <mergeCell ref="AD12:AD13"/>
    <mergeCell ref="U11:Y11"/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7"/>
  <sheetViews>
    <sheetView tabSelected="1" zoomScale="70" zoomScaleNormal="70" zoomScaleSheetLayoutView="75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48" customWidth="1"/>
    <col min="2" max="2" width="55.25390625" style="48" customWidth="1"/>
    <col min="3" max="11" width="16.00390625" style="8" customWidth="1"/>
    <col min="12" max="12" width="18.75390625" style="8" customWidth="1"/>
    <col min="13" max="13" width="18.75390625" style="8" hidden="1" customWidth="1"/>
    <col min="14" max="14" width="18.125" style="8" customWidth="1"/>
    <col min="15" max="18" width="15.375" style="8" customWidth="1"/>
    <col min="19" max="19" width="15.00390625" style="8" customWidth="1"/>
    <col min="20" max="20" width="16.375" style="8" customWidth="1"/>
    <col min="21" max="23" width="15.00390625" style="8" customWidth="1"/>
    <col min="24" max="24" width="13.375" style="8" customWidth="1"/>
    <col min="25" max="25" width="18.25390625" style="8" customWidth="1"/>
    <col min="26" max="28" width="14.75390625" style="8" customWidth="1"/>
    <col min="29" max="29" width="14.25390625" style="8" customWidth="1"/>
    <col min="30" max="16384" width="9.125" style="8" customWidth="1"/>
  </cols>
  <sheetData>
    <row r="9" spans="1:29" ht="42" customHeight="1">
      <c r="A9" s="47" t="s">
        <v>123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3:29" ht="15.75">
      <c r="C10" s="49"/>
      <c r="D10" s="49"/>
      <c r="E10" s="49"/>
      <c r="F10" s="49"/>
      <c r="G10" s="49"/>
      <c r="H10" s="49"/>
      <c r="I10" s="49"/>
      <c r="J10" s="49"/>
      <c r="K10" s="49"/>
      <c r="S10" s="50"/>
      <c r="T10" s="50"/>
      <c r="U10" s="50"/>
      <c r="Y10" s="50"/>
      <c r="Z10" s="50"/>
      <c r="AC10" s="50" t="s">
        <v>0</v>
      </c>
    </row>
    <row r="11" spans="1:29" ht="31.5" customHeight="1">
      <c r="A11" s="42" t="s">
        <v>1</v>
      </c>
      <c r="B11" s="51" t="s">
        <v>2</v>
      </c>
      <c r="C11" s="52" t="s">
        <v>13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1" t="s">
        <v>59</v>
      </c>
      <c r="U11" s="2"/>
      <c r="V11" s="2"/>
      <c r="W11" s="2"/>
      <c r="X11" s="3"/>
      <c r="Y11" s="4" t="s">
        <v>58</v>
      </c>
      <c r="Z11" s="5"/>
      <c r="AA11" s="5"/>
      <c r="AB11" s="5"/>
      <c r="AC11" s="6"/>
    </row>
    <row r="12" spans="1:29" ht="18.75" customHeight="1">
      <c r="A12" s="55"/>
      <c r="B12" s="56"/>
      <c r="C12" s="42" t="s">
        <v>15</v>
      </c>
      <c r="D12" s="42" t="s">
        <v>16</v>
      </c>
      <c r="E12" s="42" t="s">
        <v>28</v>
      </c>
      <c r="F12" s="42" t="s">
        <v>3</v>
      </c>
      <c r="G12" s="52" t="s">
        <v>4</v>
      </c>
      <c r="H12" s="53"/>
      <c r="I12" s="53"/>
      <c r="J12" s="54"/>
      <c r="K12" s="42" t="s">
        <v>5</v>
      </c>
      <c r="L12" s="42" t="s">
        <v>6</v>
      </c>
      <c r="M12" s="43"/>
      <c r="N12" s="42" t="s">
        <v>7</v>
      </c>
      <c r="O12" s="42" t="s">
        <v>17</v>
      </c>
      <c r="P12" s="42" t="s">
        <v>18</v>
      </c>
      <c r="Q12" s="42" t="s">
        <v>19</v>
      </c>
      <c r="R12" s="42" t="s">
        <v>20</v>
      </c>
      <c r="S12" s="42" t="s">
        <v>21</v>
      </c>
      <c r="T12" s="42" t="s">
        <v>122</v>
      </c>
      <c r="U12" s="42" t="s">
        <v>121</v>
      </c>
      <c r="V12" s="42" t="s">
        <v>120</v>
      </c>
      <c r="W12" s="42" t="s">
        <v>22</v>
      </c>
      <c r="X12" s="42" t="s">
        <v>56</v>
      </c>
      <c r="Y12" s="42" t="s">
        <v>122</v>
      </c>
      <c r="Z12" s="42" t="s">
        <v>121</v>
      </c>
      <c r="AA12" s="42" t="s">
        <v>120</v>
      </c>
      <c r="AB12" s="42" t="s">
        <v>22</v>
      </c>
      <c r="AC12" s="42" t="s">
        <v>56</v>
      </c>
    </row>
    <row r="13" spans="1:29" s="7" customFormat="1" ht="73.5" customHeight="1">
      <c r="A13" s="44"/>
      <c r="B13" s="57"/>
      <c r="C13" s="44"/>
      <c r="D13" s="44"/>
      <c r="E13" s="44"/>
      <c r="F13" s="44"/>
      <c r="G13" s="43" t="s">
        <v>8</v>
      </c>
      <c r="H13" s="43" t="s">
        <v>9</v>
      </c>
      <c r="I13" s="45" t="s">
        <v>10</v>
      </c>
      <c r="J13" s="45" t="s">
        <v>11</v>
      </c>
      <c r="K13" s="44"/>
      <c r="L13" s="44"/>
      <c r="M13" s="43" t="s">
        <v>23</v>
      </c>
      <c r="N13" s="44"/>
      <c r="O13" s="44"/>
      <c r="P13" s="44"/>
      <c r="Q13" s="44"/>
      <c r="R13" s="44"/>
      <c r="S13" s="44"/>
      <c r="T13" s="44"/>
      <c r="U13" s="44" t="s">
        <v>55</v>
      </c>
      <c r="V13" s="44" t="s">
        <v>54</v>
      </c>
      <c r="W13" s="44"/>
      <c r="X13" s="44"/>
      <c r="Y13" s="44"/>
      <c r="Z13" s="44" t="s">
        <v>55</v>
      </c>
      <c r="AA13" s="44" t="s">
        <v>54</v>
      </c>
      <c r="AB13" s="44"/>
      <c r="AC13" s="44"/>
    </row>
    <row r="14" spans="1:29" s="7" customFormat="1" ht="24" customHeight="1">
      <c r="A14" s="86">
        <v>1</v>
      </c>
      <c r="B14" s="87">
        <v>2</v>
      </c>
      <c r="C14" s="86">
        <v>3</v>
      </c>
      <c r="D14" s="86">
        <v>4</v>
      </c>
      <c r="E14" s="86"/>
      <c r="F14" s="86">
        <v>5</v>
      </c>
      <c r="G14" s="86">
        <v>6</v>
      </c>
      <c r="H14" s="86">
        <v>7</v>
      </c>
      <c r="I14" s="86">
        <v>8</v>
      </c>
      <c r="J14" s="86">
        <v>9</v>
      </c>
      <c r="K14" s="86">
        <v>10</v>
      </c>
      <c r="L14" s="86">
        <v>11</v>
      </c>
      <c r="M14" s="86"/>
      <c r="N14" s="86">
        <v>12</v>
      </c>
      <c r="O14" s="86">
        <v>13</v>
      </c>
      <c r="P14" s="86">
        <v>14</v>
      </c>
      <c r="Q14" s="86">
        <v>15</v>
      </c>
      <c r="R14" s="86">
        <v>16</v>
      </c>
      <c r="S14" s="86">
        <v>17</v>
      </c>
      <c r="T14" s="86">
        <v>18</v>
      </c>
      <c r="U14" s="86">
        <v>19</v>
      </c>
      <c r="V14" s="86">
        <v>20</v>
      </c>
      <c r="W14" s="86">
        <v>21</v>
      </c>
      <c r="X14" s="86">
        <v>22</v>
      </c>
      <c r="Y14" s="86">
        <v>23</v>
      </c>
      <c r="Z14" s="86">
        <v>24</v>
      </c>
      <c r="AA14" s="86">
        <v>25</v>
      </c>
      <c r="AB14" s="86">
        <v>26</v>
      </c>
      <c r="AC14" s="86">
        <v>27</v>
      </c>
    </row>
    <row r="15" spans="1:29" s="7" customFormat="1" ht="45" customHeight="1">
      <c r="A15" s="95">
        <v>1</v>
      </c>
      <c r="B15" s="96" t="s">
        <v>30</v>
      </c>
      <c r="C15" s="97">
        <v>3358973</v>
      </c>
      <c r="D15" s="97">
        <v>163323</v>
      </c>
      <c r="E15" s="97">
        <v>0</v>
      </c>
      <c r="F15" s="97">
        <v>198448058</v>
      </c>
      <c r="G15" s="97">
        <v>510378</v>
      </c>
      <c r="H15" s="97">
        <v>37000</v>
      </c>
      <c r="I15" s="97">
        <v>773219</v>
      </c>
      <c r="J15" s="97">
        <v>2472221</v>
      </c>
      <c r="K15" s="97">
        <v>1155519</v>
      </c>
      <c r="L15" s="97">
        <v>237531757</v>
      </c>
      <c r="M15" s="97">
        <v>0.013000000000000001</v>
      </c>
      <c r="N15" s="97">
        <v>397735449</v>
      </c>
      <c r="O15" s="98">
        <v>0.013000000000000001</v>
      </c>
      <c r="P15" s="99">
        <f>0.04*0.3</f>
        <v>0.012</v>
      </c>
      <c r="Q15" s="99" t="str">
        <f>IF(O15&gt;P15,"ДА","НЕТ")</f>
        <v>ДА</v>
      </c>
      <c r="R15" s="100">
        <f>O15+O16</f>
        <v>0.05</v>
      </c>
      <c r="S15" s="101" t="str">
        <f>IF(R15&gt;=0.04,"ДА","НЕТ")</f>
        <v>ДА</v>
      </c>
      <c r="T15" s="102" t="s">
        <v>24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3">
        <v>0.2</v>
      </c>
      <c r="Z15" s="103">
        <v>4.38</v>
      </c>
      <c r="AA15" s="103">
        <v>9.27</v>
      </c>
      <c r="AB15" s="104">
        <v>21.88</v>
      </c>
      <c r="AC15" s="105" t="str">
        <f>IF(AA15&gt;AB15,"ДА","НЕТ")</f>
        <v>НЕТ</v>
      </c>
    </row>
    <row r="16" spans="1:29" s="7" customFormat="1" ht="45" customHeight="1">
      <c r="A16" s="106"/>
      <c r="B16" s="107" t="s">
        <v>31</v>
      </c>
      <c r="C16" s="108">
        <v>8889956</v>
      </c>
      <c r="D16" s="108">
        <v>220327</v>
      </c>
      <c r="E16" s="108">
        <v>0</v>
      </c>
      <c r="F16" s="108">
        <v>198448058</v>
      </c>
      <c r="G16" s="108">
        <v>510378</v>
      </c>
      <c r="H16" s="108">
        <v>37000</v>
      </c>
      <c r="I16" s="108">
        <v>773219</v>
      </c>
      <c r="J16" s="108">
        <v>2472221</v>
      </c>
      <c r="K16" s="108">
        <v>1131347</v>
      </c>
      <c r="L16" s="108">
        <v>237507585</v>
      </c>
      <c r="M16" s="108">
        <v>0.037000000000000005</v>
      </c>
      <c r="N16" s="108">
        <v>397735449</v>
      </c>
      <c r="O16" s="109">
        <v>0.037000000000000005</v>
      </c>
      <c r="P16" s="109">
        <f>0.04*0.7</f>
        <v>0.027999999999999997</v>
      </c>
      <c r="Q16" s="109" t="str">
        <f>IF(O16&gt;P16,"ДА","НЕТ")</f>
        <v>ДА</v>
      </c>
      <c r="R16" s="110"/>
      <c r="S16" s="111"/>
      <c r="T16" s="112"/>
      <c r="U16" s="112"/>
      <c r="V16" s="112"/>
      <c r="W16" s="113"/>
      <c r="X16" s="113"/>
      <c r="Y16" s="114"/>
      <c r="Z16" s="114"/>
      <c r="AA16" s="114"/>
      <c r="AB16" s="115"/>
      <c r="AC16" s="116" t="str">
        <f>IF(AA16&gt;AB16,"ДА","НЕТ")</f>
        <v>НЕТ</v>
      </c>
    </row>
    <row r="17" spans="1:29" ht="48.75" customHeight="1">
      <c r="A17" s="106">
        <v>2</v>
      </c>
      <c r="B17" s="117" t="s">
        <v>82</v>
      </c>
      <c r="C17" s="108">
        <v>2217818</v>
      </c>
      <c r="D17" s="108">
        <v>31044</v>
      </c>
      <c r="E17" s="108">
        <v>0</v>
      </c>
      <c r="F17" s="108">
        <v>61853209</v>
      </c>
      <c r="G17" s="108">
        <v>1517956</v>
      </c>
      <c r="H17" s="108">
        <f>H18</f>
        <v>314612</v>
      </c>
      <c r="I17" s="108">
        <f>I18</f>
        <v>2130679</v>
      </c>
      <c r="J17" s="108">
        <v>304013</v>
      </c>
      <c r="K17" s="108">
        <v>409172</v>
      </c>
      <c r="L17" s="108">
        <f>F17+(G17+H17+I17+J17)*10+K17</f>
        <v>104934981</v>
      </c>
      <c r="M17" s="118" t="s">
        <v>25</v>
      </c>
      <c r="N17" s="108">
        <f>N18</f>
        <v>299947910</v>
      </c>
      <c r="O17" s="109">
        <f>(C17-(D17+E17))/L17</f>
        <v>0.020839323352047873</v>
      </c>
      <c r="P17" s="109">
        <f>0.04*0.2</f>
        <v>0.008</v>
      </c>
      <c r="Q17" s="109" t="str">
        <f>IF(O17&gt;P17,"ДА","НЕТ")</f>
        <v>ДА</v>
      </c>
      <c r="R17" s="110">
        <f>O17+O18</f>
        <v>0.08344645285382014</v>
      </c>
      <c r="S17" s="111" t="str">
        <f>IF(R17&gt;=0.04,"ДА","НЕТ")</f>
        <v>ДА</v>
      </c>
      <c r="T17" s="119">
        <v>3.58</v>
      </c>
      <c r="U17" s="119">
        <v>16.65</v>
      </c>
      <c r="V17" s="119">
        <v>37.56</v>
      </c>
      <c r="W17" s="119">
        <v>19.13</v>
      </c>
      <c r="X17" s="116" t="s">
        <v>50</v>
      </c>
      <c r="Y17" s="114">
        <v>1.38</v>
      </c>
      <c r="Z17" s="114">
        <v>14.18</v>
      </c>
      <c r="AA17" s="114">
        <v>34.65</v>
      </c>
      <c r="AB17" s="115">
        <v>21.88</v>
      </c>
      <c r="AC17" s="116" t="str">
        <f>IF(AA17&gt;AB17,"ДА","НЕТ")</f>
        <v>ДА</v>
      </c>
    </row>
    <row r="18" spans="1:29" s="7" customFormat="1" ht="45" customHeight="1">
      <c r="A18" s="106"/>
      <c r="B18" s="107" t="s">
        <v>32</v>
      </c>
      <c r="C18" s="108">
        <v>6838642</v>
      </c>
      <c r="D18" s="108">
        <v>277917</v>
      </c>
      <c r="E18" s="108">
        <v>0</v>
      </c>
      <c r="F18" s="108">
        <v>61853207</v>
      </c>
      <c r="G18" s="108">
        <v>1517955</v>
      </c>
      <c r="H18" s="108">
        <v>314612</v>
      </c>
      <c r="I18" s="108">
        <v>2130679</v>
      </c>
      <c r="J18" s="108">
        <v>304014</v>
      </c>
      <c r="K18" s="108">
        <v>266172</v>
      </c>
      <c r="L18" s="108">
        <f>F18+(G18+H18+I18+J18)*10+K18</f>
        <v>104791979</v>
      </c>
      <c r="M18" s="108">
        <v>100</v>
      </c>
      <c r="N18" s="108">
        <v>299947910</v>
      </c>
      <c r="O18" s="109">
        <f>(C18-(D18+E18))/L18</f>
        <v>0.06260712950177227</v>
      </c>
      <c r="P18" s="109">
        <f>0.04*0.8</f>
        <v>0.032</v>
      </c>
      <c r="Q18" s="109" t="str">
        <f>IF(O18&gt;P18,"ДА","НЕТ")</f>
        <v>ДА</v>
      </c>
      <c r="R18" s="110"/>
      <c r="S18" s="111"/>
      <c r="T18" s="119"/>
      <c r="U18" s="119"/>
      <c r="V18" s="119"/>
      <c r="W18" s="119"/>
      <c r="X18" s="116"/>
      <c r="Y18" s="114"/>
      <c r="Z18" s="114"/>
      <c r="AA18" s="114"/>
      <c r="AB18" s="115"/>
      <c r="AC18" s="116" t="str">
        <f>IF(AA18&gt;AB18,"ДА","НЕТ")</f>
        <v>НЕТ</v>
      </c>
    </row>
    <row r="19" spans="1:29" s="7" customFormat="1" ht="45" customHeight="1">
      <c r="A19" s="120">
        <v>3</v>
      </c>
      <c r="B19" s="107" t="s">
        <v>33</v>
      </c>
      <c r="C19" s="108">
        <v>3338714</v>
      </c>
      <c r="D19" s="108">
        <v>292756</v>
      </c>
      <c r="E19" s="108">
        <v>0</v>
      </c>
      <c r="F19" s="108">
        <v>37194325</v>
      </c>
      <c r="G19" s="108">
        <v>197218</v>
      </c>
      <c r="H19" s="108">
        <v>21743</v>
      </c>
      <c r="I19" s="108">
        <v>263719</v>
      </c>
      <c r="J19" s="108">
        <v>140489</v>
      </c>
      <c r="K19" s="108">
        <v>16735</v>
      </c>
      <c r="L19" s="108">
        <f>F19+(G19+H19+I19+J19)*10+K19</f>
        <v>43442750</v>
      </c>
      <c r="M19" s="118">
        <v>100</v>
      </c>
      <c r="N19" s="108">
        <v>91265539</v>
      </c>
      <c r="O19" s="109">
        <f>(C19-(D19+E19))/L19</f>
        <v>0.07011429985440609</v>
      </c>
      <c r="P19" s="109">
        <v>0.04</v>
      </c>
      <c r="Q19" s="109" t="str">
        <f>IF(O19&gt;P19,"ДА","НЕТ")</f>
        <v>ДА</v>
      </c>
      <c r="R19" s="109" t="s">
        <v>25</v>
      </c>
      <c r="S19" s="109" t="s">
        <v>25</v>
      </c>
      <c r="T19" s="121">
        <v>0.22</v>
      </c>
      <c r="U19" s="121">
        <v>8.75</v>
      </c>
      <c r="V19" s="121">
        <v>24.19</v>
      </c>
      <c r="W19" s="121">
        <v>19.13</v>
      </c>
      <c r="X19" s="122" t="str">
        <f>IF(V19&gt;W19,"ДА","НЕТ")</f>
        <v>ДА</v>
      </c>
      <c r="Y19" s="123">
        <v>1.47</v>
      </c>
      <c r="Z19" s="123">
        <v>10.11</v>
      </c>
      <c r="AA19" s="123">
        <v>25.75</v>
      </c>
      <c r="AB19" s="124">
        <v>21.88</v>
      </c>
      <c r="AC19" s="122" t="str">
        <f>IF(AA19&gt;AB19,"ДА","НЕТ")</f>
        <v>ДА</v>
      </c>
    </row>
    <row r="20" spans="1:29" s="7" customFormat="1" ht="45" customHeight="1">
      <c r="A20" s="120">
        <v>4</v>
      </c>
      <c r="B20" s="107" t="s">
        <v>34</v>
      </c>
      <c r="C20" s="108">
        <v>21878197</v>
      </c>
      <c r="D20" s="108">
        <v>952469</v>
      </c>
      <c r="E20" s="108">
        <v>0</v>
      </c>
      <c r="F20" s="108">
        <v>154106894</v>
      </c>
      <c r="G20" s="108">
        <v>1357004</v>
      </c>
      <c r="H20" s="108">
        <v>575118</v>
      </c>
      <c r="I20" s="108">
        <v>5466772</v>
      </c>
      <c r="J20" s="108">
        <v>301522</v>
      </c>
      <c r="K20" s="108">
        <v>1407881</v>
      </c>
      <c r="L20" s="108">
        <f>F20+(G20+H20+I20+J20)*10+K20</f>
        <v>232518935</v>
      </c>
      <c r="M20" s="118">
        <v>100</v>
      </c>
      <c r="N20" s="108">
        <v>602714054</v>
      </c>
      <c r="O20" s="109">
        <f>(C20-(D20+E20))/L20</f>
        <v>0.08999580184727751</v>
      </c>
      <c r="P20" s="109">
        <v>0.04</v>
      </c>
      <c r="Q20" s="109" t="str">
        <f>IF(O20&gt;P20,"ДА","НЕТ")</f>
        <v>ДА</v>
      </c>
      <c r="R20" s="109" t="s">
        <v>25</v>
      </c>
      <c r="S20" s="109" t="s">
        <v>25</v>
      </c>
      <c r="T20" s="121">
        <v>3.8</v>
      </c>
      <c r="U20" s="121">
        <v>16.04</v>
      </c>
      <c r="V20" s="121">
        <v>31.32</v>
      </c>
      <c r="W20" s="121">
        <v>19.13</v>
      </c>
      <c r="X20" s="122" t="s">
        <v>50</v>
      </c>
      <c r="Y20" s="123">
        <v>0.16</v>
      </c>
      <c r="Z20" s="123">
        <v>11.97</v>
      </c>
      <c r="AA20" s="123">
        <v>26.72</v>
      </c>
      <c r="AB20" s="124">
        <v>21.88</v>
      </c>
      <c r="AC20" s="122" t="str">
        <f>IF(AA20&gt;AB20,"ДА","НЕТ")</f>
        <v>ДА</v>
      </c>
    </row>
    <row r="21" spans="1:29" s="7" customFormat="1" ht="47.25" customHeight="1">
      <c r="A21" s="120">
        <v>5</v>
      </c>
      <c r="B21" s="107" t="s">
        <v>119</v>
      </c>
      <c r="C21" s="108">
        <v>35853814</v>
      </c>
      <c r="D21" s="108">
        <v>1411513</v>
      </c>
      <c r="E21" s="108">
        <v>0</v>
      </c>
      <c r="F21" s="108">
        <v>165264481</v>
      </c>
      <c r="G21" s="108">
        <v>1260682</v>
      </c>
      <c r="H21" s="108">
        <v>330159</v>
      </c>
      <c r="I21" s="108">
        <v>9157388</v>
      </c>
      <c r="J21" s="108">
        <v>1580017</v>
      </c>
      <c r="K21" s="108">
        <v>3432270</v>
      </c>
      <c r="L21" s="108">
        <v>291979211</v>
      </c>
      <c r="M21" s="108">
        <v>0.11800000000000001</v>
      </c>
      <c r="N21" s="108">
        <v>1032197235</v>
      </c>
      <c r="O21" s="109">
        <v>0.11800000000000001</v>
      </c>
      <c r="P21" s="109">
        <v>0.04</v>
      </c>
      <c r="Q21" s="109" t="str">
        <f>IF(O21&gt;P21,"ДА","НЕТ")</f>
        <v>ДА</v>
      </c>
      <c r="R21" s="109" t="s">
        <v>25</v>
      </c>
      <c r="S21" s="109" t="s">
        <v>25</v>
      </c>
      <c r="T21" s="121">
        <v>3.89</v>
      </c>
      <c r="U21" s="121">
        <v>12.03</v>
      </c>
      <c r="V21" s="121">
        <v>27.6</v>
      </c>
      <c r="W21" s="121">
        <v>19.13</v>
      </c>
      <c r="X21" s="122" t="str">
        <f>IF(V20&gt;W21,"ДА","НЕТ")</f>
        <v>ДА</v>
      </c>
      <c r="Y21" s="123">
        <v>1.9</v>
      </c>
      <c r="Z21" s="123">
        <v>9.88</v>
      </c>
      <c r="AA21" s="123">
        <v>25.16</v>
      </c>
      <c r="AB21" s="124">
        <v>21.88</v>
      </c>
      <c r="AC21" s="122" t="str">
        <f>IF(AA21&gt;AB21,"ДА","НЕТ")</f>
        <v>ДА</v>
      </c>
    </row>
    <row r="22" spans="1:29" s="7" customFormat="1" ht="45" customHeight="1">
      <c r="A22" s="120">
        <v>6</v>
      </c>
      <c r="B22" s="107" t="s">
        <v>102</v>
      </c>
      <c r="C22" s="108">
        <v>40805</v>
      </c>
      <c r="D22" s="108">
        <v>3460819</v>
      </c>
      <c r="E22" s="108">
        <v>159573</v>
      </c>
      <c r="F22" s="108">
        <v>9378834</v>
      </c>
      <c r="G22" s="108">
        <v>30652</v>
      </c>
      <c r="H22" s="108">
        <v>7944</v>
      </c>
      <c r="I22" s="108">
        <v>10574</v>
      </c>
      <c r="J22" s="108">
        <v>13262</v>
      </c>
      <c r="K22" s="108">
        <v>182030</v>
      </c>
      <c r="L22" s="108">
        <v>10185184</v>
      </c>
      <c r="M22" s="108">
        <v>-0.35100000000000003</v>
      </c>
      <c r="N22" s="108">
        <v>15047625</v>
      </c>
      <c r="O22" s="109">
        <v>-0.35100000000000003</v>
      </c>
      <c r="P22" s="109">
        <v>0.04</v>
      </c>
      <c r="Q22" s="109" t="str">
        <f>IF(O22&gt;P22,"ДА","НЕТ")</f>
        <v>НЕТ</v>
      </c>
      <c r="R22" s="109" t="s">
        <v>25</v>
      </c>
      <c r="S22" s="109" t="s">
        <v>25</v>
      </c>
      <c r="T22" s="121">
        <v>-11.78</v>
      </c>
      <c r="U22" s="121">
        <v>-7.51</v>
      </c>
      <c r="V22" s="121">
        <v>-0.93</v>
      </c>
      <c r="W22" s="121">
        <v>19.13</v>
      </c>
      <c r="X22" s="122" t="str">
        <f>IF(V22&gt;W22,"ДА","НЕТ")</f>
        <v>НЕТ</v>
      </c>
      <c r="Y22" s="123">
        <v>1.35</v>
      </c>
      <c r="Z22" s="123">
        <v>6.26</v>
      </c>
      <c r="AA22" s="123">
        <v>13.82</v>
      </c>
      <c r="AB22" s="124">
        <v>21.88</v>
      </c>
      <c r="AC22" s="122" t="str">
        <f>IF(AA22&gt;AB22,"ДА","НЕТ")</f>
        <v>НЕТ</v>
      </c>
    </row>
    <row r="23" spans="1:29" s="7" customFormat="1" ht="45" customHeight="1">
      <c r="A23" s="120">
        <v>7</v>
      </c>
      <c r="B23" s="107" t="s">
        <v>35</v>
      </c>
      <c r="C23" s="108">
        <v>2631436</v>
      </c>
      <c r="D23" s="108">
        <v>144708</v>
      </c>
      <c r="E23" s="108">
        <v>0</v>
      </c>
      <c r="F23" s="108">
        <v>33597179</v>
      </c>
      <c r="G23" s="108">
        <v>12</v>
      </c>
      <c r="H23" s="108">
        <v>38198</v>
      </c>
      <c r="I23" s="108">
        <v>4940</v>
      </c>
      <c r="J23" s="108">
        <v>62528</v>
      </c>
      <c r="K23" s="108">
        <v>133084</v>
      </c>
      <c r="L23" s="108">
        <f>F23+(G23+H23+I23+J23)*10+K23</f>
        <v>34787043</v>
      </c>
      <c r="M23" s="118">
        <v>100</v>
      </c>
      <c r="N23" s="108">
        <v>138139705</v>
      </c>
      <c r="O23" s="109">
        <f>(C23-(D23+E23))/L23</f>
        <v>0.07148431673252596</v>
      </c>
      <c r="P23" s="109">
        <v>0.04</v>
      </c>
      <c r="Q23" s="109" t="str">
        <f>IF(O23&gt;P23,"ДА","НЕТ")</f>
        <v>ДА</v>
      </c>
      <c r="R23" s="109" t="s">
        <v>25</v>
      </c>
      <c r="S23" s="109" t="s">
        <v>25</v>
      </c>
      <c r="T23" s="121">
        <v>4.57</v>
      </c>
      <c r="U23" s="121">
        <v>15.99</v>
      </c>
      <c r="V23" s="121">
        <v>35.65</v>
      </c>
      <c r="W23" s="121">
        <v>19.13</v>
      </c>
      <c r="X23" s="122" t="str">
        <f>IF(V23&gt;W23,"ДА","НЕТ")</f>
        <v>ДА</v>
      </c>
      <c r="Y23" s="123">
        <v>3.12</v>
      </c>
      <c r="Z23" s="123">
        <v>14.38</v>
      </c>
      <c r="AA23" s="123">
        <v>33.76</v>
      </c>
      <c r="AB23" s="124">
        <v>21.88</v>
      </c>
      <c r="AC23" s="122" t="str">
        <f>IF(AA23&gt;AB23,"ДА","НЕТ")</f>
        <v>ДА</v>
      </c>
    </row>
    <row r="24" spans="1:29" s="7" customFormat="1" ht="45" customHeight="1">
      <c r="A24" s="120">
        <v>8</v>
      </c>
      <c r="B24" s="107" t="s">
        <v>36</v>
      </c>
      <c r="C24" s="108">
        <v>5943622</v>
      </c>
      <c r="D24" s="108">
        <v>173508</v>
      </c>
      <c r="E24" s="108">
        <v>0</v>
      </c>
      <c r="F24" s="108">
        <v>84367240</v>
      </c>
      <c r="G24" s="108">
        <v>1153944</v>
      </c>
      <c r="H24" s="108">
        <v>71098</v>
      </c>
      <c r="I24" s="108">
        <v>964003</v>
      </c>
      <c r="J24" s="108">
        <v>498220</v>
      </c>
      <c r="K24" s="108">
        <v>321841</v>
      </c>
      <c r="L24" s="108">
        <f>F24+(G24+H24+I24+J24)*10+K24</f>
        <v>111561731</v>
      </c>
      <c r="M24" s="108">
        <v>100</v>
      </c>
      <c r="N24" s="108">
        <v>201509261</v>
      </c>
      <c r="O24" s="109">
        <f>(C24-(D24+E24))/L24</f>
        <v>0.05172126631846542</v>
      </c>
      <c r="P24" s="109">
        <v>0.04</v>
      </c>
      <c r="Q24" s="109" t="str">
        <f>IF(O24&gt;P24,"ДА","НЕТ")</f>
        <v>ДА</v>
      </c>
      <c r="R24" s="109" t="s">
        <v>25</v>
      </c>
      <c r="S24" s="109" t="s">
        <v>25</v>
      </c>
      <c r="T24" s="121">
        <v>4.82</v>
      </c>
      <c r="U24" s="121">
        <v>20.57</v>
      </c>
      <c r="V24" s="121">
        <v>34</v>
      </c>
      <c r="W24" s="121">
        <v>19.13</v>
      </c>
      <c r="X24" s="122" t="str">
        <f>IF(V24&gt;W24,"ДА","НЕТ")</f>
        <v>ДА</v>
      </c>
      <c r="Y24" s="123">
        <v>2.27</v>
      </c>
      <c r="Z24" s="123">
        <v>17.63</v>
      </c>
      <c r="AA24" s="123">
        <v>30.74</v>
      </c>
      <c r="AB24" s="124">
        <v>21.88</v>
      </c>
      <c r="AC24" s="122" t="str">
        <f>IF(AA24&gt;AB24,"ДА","НЕТ")</f>
        <v>ДА</v>
      </c>
    </row>
    <row r="25" spans="1:29" s="7" customFormat="1" ht="45" customHeight="1">
      <c r="A25" s="120">
        <v>9</v>
      </c>
      <c r="B25" s="107" t="s">
        <v>37</v>
      </c>
      <c r="C25" s="108">
        <v>2225529</v>
      </c>
      <c r="D25" s="108">
        <v>2782366</v>
      </c>
      <c r="E25" s="108">
        <v>683362</v>
      </c>
      <c r="F25" s="108">
        <v>37644092</v>
      </c>
      <c r="G25" s="108">
        <v>332067</v>
      </c>
      <c r="H25" s="108">
        <v>34333</v>
      </c>
      <c r="I25" s="108">
        <v>161490</v>
      </c>
      <c r="J25" s="108">
        <v>341514</v>
      </c>
      <c r="K25" s="108">
        <v>24343</v>
      </c>
      <c r="L25" s="108">
        <v>46362475</v>
      </c>
      <c r="M25" s="108">
        <v>-0.027000000000000003</v>
      </c>
      <c r="N25" s="108">
        <v>82804888</v>
      </c>
      <c r="O25" s="109">
        <v>-0.027000000000000003</v>
      </c>
      <c r="P25" s="109">
        <v>0.04</v>
      </c>
      <c r="Q25" s="109" t="str">
        <f>IF(O25&gt;P25,"ДА","НЕТ")</f>
        <v>НЕТ</v>
      </c>
      <c r="R25" s="109" t="s">
        <v>25</v>
      </c>
      <c r="S25" s="109" t="s">
        <v>25</v>
      </c>
      <c r="T25" s="121">
        <v>1.31</v>
      </c>
      <c r="U25" s="121">
        <v>7.11</v>
      </c>
      <c r="V25" s="121">
        <v>16.1</v>
      </c>
      <c r="W25" s="121">
        <v>19.13</v>
      </c>
      <c r="X25" s="122" t="str">
        <f>IF(V25&gt;W25,"ДА","НЕТ")</f>
        <v>НЕТ</v>
      </c>
      <c r="Y25" s="123">
        <v>0</v>
      </c>
      <c r="Z25" s="123">
        <v>5.73</v>
      </c>
      <c r="AA25" s="123">
        <v>14.6</v>
      </c>
      <c r="AB25" s="124">
        <v>21.88</v>
      </c>
      <c r="AC25" s="122" t="str">
        <f>IF(AA25&gt;AB25,"ДА","НЕТ")</f>
        <v>НЕТ</v>
      </c>
    </row>
    <row r="26" spans="1:29" s="7" customFormat="1" ht="45" customHeight="1">
      <c r="A26" s="120">
        <v>10</v>
      </c>
      <c r="B26" s="107" t="s">
        <v>38</v>
      </c>
      <c r="C26" s="108">
        <v>4282276</v>
      </c>
      <c r="D26" s="108">
        <v>55655</v>
      </c>
      <c r="E26" s="108">
        <v>0</v>
      </c>
      <c r="F26" s="108">
        <v>38267233</v>
      </c>
      <c r="G26" s="108">
        <v>611757</v>
      </c>
      <c r="H26" s="108">
        <v>111345</v>
      </c>
      <c r="I26" s="108">
        <v>415269</v>
      </c>
      <c r="J26" s="108">
        <v>113227</v>
      </c>
      <c r="K26" s="108">
        <v>246350</v>
      </c>
      <c r="L26" s="108">
        <f>F26+(G26+H26+I26+J26)*10+K26</f>
        <v>51029563</v>
      </c>
      <c r="M26" s="118">
        <v>100</v>
      </c>
      <c r="N26" s="108">
        <v>181445149</v>
      </c>
      <c r="O26" s="109">
        <f>(C26-(D26+E26))/L26</f>
        <v>0.08282690957004668</v>
      </c>
      <c r="P26" s="109">
        <v>0.04</v>
      </c>
      <c r="Q26" s="109" t="str">
        <f>IF(O26&gt;P26,"ДА","НЕТ")</f>
        <v>ДА</v>
      </c>
      <c r="R26" s="109" t="s">
        <v>25</v>
      </c>
      <c r="S26" s="109" t="s">
        <v>25</v>
      </c>
      <c r="T26" s="121">
        <v>2.87</v>
      </c>
      <c r="U26" s="121">
        <v>13.89</v>
      </c>
      <c r="V26" s="121">
        <v>31.95</v>
      </c>
      <c r="W26" s="121">
        <v>19.13</v>
      </c>
      <c r="X26" s="122" t="str">
        <f>IF(V26&gt;W26,"ДА","НЕТ")</f>
        <v>ДА</v>
      </c>
      <c r="Y26" s="123">
        <v>1.47</v>
      </c>
      <c r="Z26" s="123">
        <v>12.34</v>
      </c>
      <c r="AA26" s="123">
        <v>30.16</v>
      </c>
      <c r="AB26" s="124">
        <v>21.88</v>
      </c>
      <c r="AC26" s="122" t="str">
        <f>IF(AA26&gt;AB26,"ДА","НЕТ")</f>
        <v>ДА</v>
      </c>
    </row>
    <row r="27" spans="1:29" s="7" customFormat="1" ht="45" customHeight="1">
      <c r="A27" s="205">
        <v>11</v>
      </c>
      <c r="B27" s="206" t="s">
        <v>39</v>
      </c>
      <c r="C27" s="207">
        <v>2158944</v>
      </c>
      <c r="D27" s="207">
        <v>78940</v>
      </c>
      <c r="E27" s="207">
        <v>0</v>
      </c>
      <c r="F27" s="207">
        <v>24340848</v>
      </c>
      <c r="G27" s="207">
        <v>425268</v>
      </c>
      <c r="H27" s="207">
        <v>65696</v>
      </c>
      <c r="I27" s="207">
        <v>72470</v>
      </c>
      <c r="J27" s="207">
        <v>455953</v>
      </c>
      <c r="K27" s="207">
        <v>0</v>
      </c>
      <c r="L27" s="207">
        <f>F27+(G27+H27+I27+J27)*10+K27</f>
        <v>34534718</v>
      </c>
      <c r="M27" s="208">
        <v>100</v>
      </c>
      <c r="N27" s="207">
        <v>77854783</v>
      </c>
      <c r="O27" s="209">
        <f>(C27-(D27+E27))/L27</f>
        <v>0.060229361073688224</v>
      </c>
      <c r="P27" s="209">
        <v>0.04</v>
      </c>
      <c r="Q27" s="209" t="str">
        <f>IF(O27&gt;P27,"ДА","НЕТ")</f>
        <v>ДА</v>
      </c>
      <c r="R27" s="209" t="s">
        <v>25</v>
      </c>
      <c r="S27" s="209" t="s">
        <v>25</v>
      </c>
      <c r="T27" s="210">
        <v>3.32</v>
      </c>
      <c r="U27" s="210">
        <v>13.74</v>
      </c>
      <c r="V27" s="210">
        <v>41.13</v>
      </c>
      <c r="W27" s="210">
        <v>19.13</v>
      </c>
      <c r="X27" s="211" t="str">
        <f>IF(V27&gt;W27,"ДА","НЕТ")</f>
        <v>ДА</v>
      </c>
      <c r="Y27" s="212">
        <v>2.23</v>
      </c>
      <c r="Z27" s="212">
        <v>12.54</v>
      </c>
      <c r="AA27" s="212">
        <v>39.65</v>
      </c>
      <c r="AB27" s="213">
        <v>21.88</v>
      </c>
      <c r="AC27" s="211" t="str">
        <f>IF(AA27&gt;AB27,"ДА","НЕТ")</f>
        <v>ДА</v>
      </c>
    </row>
    <row r="28" spans="1:29" s="9" customFormat="1" ht="45" customHeight="1">
      <c r="A28" s="235" t="s">
        <v>26</v>
      </c>
      <c r="B28" s="235"/>
      <c r="C28" s="97" t="s">
        <v>25</v>
      </c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/>
      <c r="N28" s="97" t="s">
        <v>25</v>
      </c>
      <c r="O28" s="97" t="s">
        <v>25</v>
      </c>
      <c r="P28" s="99" t="s">
        <v>25</v>
      </c>
      <c r="Q28" s="99" t="s">
        <v>25</v>
      </c>
      <c r="R28" s="99" t="s">
        <v>25</v>
      </c>
      <c r="S28" s="99" t="s">
        <v>25</v>
      </c>
      <c r="T28" s="236">
        <v>3.31</v>
      </c>
      <c r="U28" s="236">
        <v>11.8</v>
      </c>
      <c r="V28" s="236">
        <v>24.02</v>
      </c>
      <c r="W28" s="237" t="s">
        <v>25</v>
      </c>
      <c r="X28" s="237" t="s">
        <v>25</v>
      </c>
      <c r="Y28" s="238">
        <v>1.25</v>
      </c>
      <c r="Z28" s="238">
        <v>9.62</v>
      </c>
      <c r="AA28" s="238">
        <v>21.6</v>
      </c>
      <c r="AB28" s="99" t="s">
        <v>25</v>
      </c>
      <c r="AC28" s="237" t="s">
        <v>25</v>
      </c>
    </row>
    <row r="29" spans="1:29" s="9" customFormat="1" ht="45" customHeight="1">
      <c r="A29" s="125" t="s">
        <v>27</v>
      </c>
      <c r="B29" s="125"/>
      <c r="C29" s="126" t="s">
        <v>25</v>
      </c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/>
      <c r="N29" s="126" t="s">
        <v>25</v>
      </c>
      <c r="O29" s="126" t="s">
        <v>25</v>
      </c>
      <c r="P29" s="127" t="s">
        <v>25</v>
      </c>
      <c r="Q29" s="127" t="s">
        <v>25</v>
      </c>
      <c r="R29" s="128" t="s">
        <v>25</v>
      </c>
      <c r="S29" s="128" t="s">
        <v>25</v>
      </c>
      <c r="T29" s="129" t="s">
        <v>25</v>
      </c>
      <c r="U29" s="129" t="s">
        <v>25</v>
      </c>
      <c r="V29" s="129">
        <v>27.33</v>
      </c>
      <c r="W29" s="128" t="s">
        <v>25</v>
      </c>
      <c r="X29" s="128" t="s">
        <v>25</v>
      </c>
      <c r="Y29" s="129" t="s">
        <v>25</v>
      </c>
      <c r="Z29" s="129" t="s">
        <v>25</v>
      </c>
      <c r="AA29" s="129">
        <v>25.74</v>
      </c>
      <c r="AB29" s="127" t="s">
        <v>25</v>
      </c>
      <c r="AC29" s="128" t="s">
        <v>25</v>
      </c>
    </row>
    <row r="30" spans="1:29" s="9" customFormat="1" ht="22.5" customHeight="1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37"/>
      <c r="AC30" s="37"/>
    </row>
    <row r="31" spans="1:29" s="9" customFormat="1" ht="18.75" customHeight="1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36"/>
      <c r="N31" s="36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8"/>
      <c r="Z31" s="38"/>
      <c r="AA31" s="38"/>
      <c r="AB31" s="38"/>
      <c r="AC31" s="38"/>
    </row>
    <row r="32" spans="1:29" s="9" customFormat="1" ht="36.75" customHeight="1">
      <c r="A32" s="59"/>
      <c r="B32" s="36"/>
      <c r="C32" s="60"/>
      <c r="D32" s="60"/>
      <c r="E32" s="60"/>
      <c r="F32" s="60"/>
      <c r="G32" s="60"/>
      <c r="H32" s="60"/>
      <c r="I32" s="60"/>
      <c r="J32" s="60"/>
      <c r="K32" s="36"/>
      <c r="L32" s="60"/>
      <c r="M32" s="61"/>
      <c r="N32" s="36"/>
      <c r="O32" s="36"/>
      <c r="P32" s="10"/>
      <c r="Q32" s="10"/>
      <c r="R32" s="10"/>
      <c r="S32" s="10"/>
      <c r="T32" s="10"/>
      <c r="U32" s="10"/>
      <c r="V32" s="10"/>
      <c r="W32" s="10"/>
      <c r="X32" s="10"/>
      <c r="Y32" s="38"/>
      <c r="Z32" s="10"/>
      <c r="AA32" s="10"/>
      <c r="AB32" s="10"/>
      <c r="AC32" s="10"/>
    </row>
    <row r="33" ht="26.25" customHeight="1"/>
    <row r="34" spans="26:29" ht="15.75" customHeight="1">
      <c r="Z34" s="62"/>
      <c r="AA34" s="11"/>
      <c r="AB34" s="63"/>
      <c r="AC34" s="63"/>
    </row>
    <row r="36" ht="15.75">
      <c r="C36" s="64"/>
    </row>
    <row r="37" ht="15.75">
      <c r="C37" s="64"/>
    </row>
  </sheetData>
  <sheetProtection/>
  <mergeCells count="58">
    <mergeCell ref="U15:U16"/>
    <mergeCell ref="S17:S18"/>
    <mergeCell ref="A15:A16"/>
    <mergeCell ref="X17:X18"/>
    <mergeCell ref="T17:T18"/>
    <mergeCell ref="W15:W16"/>
    <mergeCell ref="U17:U18"/>
    <mergeCell ref="R17:R18"/>
    <mergeCell ref="T12:T13"/>
    <mergeCell ref="W17:W18"/>
    <mergeCell ref="V17:V18"/>
    <mergeCell ref="A11:A13"/>
    <mergeCell ref="D12:D13"/>
    <mergeCell ref="A17:A18"/>
    <mergeCell ref="R12:R13"/>
    <mergeCell ref="P12:P13"/>
    <mergeCell ref="R15:R16"/>
    <mergeCell ref="T15:T16"/>
    <mergeCell ref="X15:X16"/>
    <mergeCell ref="S15:S16"/>
    <mergeCell ref="E12:E13"/>
    <mergeCell ref="W12:W13"/>
    <mergeCell ref="S12:S13"/>
    <mergeCell ref="O12:O13"/>
    <mergeCell ref="F12:F13"/>
    <mergeCell ref="V12:V13"/>
    <mergeCell ref="N12:N13"/>
    <mergeCell ref="U12:U13"/>
    <mergeCell ref="AC17:AC18"/>
    <mergeCell ref="Z15:Z16"/>
    <mergeCell ref="AA15:AA16"/>
    <mergeCell ref="AB15:AB16"/>
    <mergeCell ref="Y12:Y13"/>
    <mergeCell ref="Z12:Z13"/>
    <mergeCell ref="AA12:AA13"/>
    <mergeCell ref="AB12:AB13"/>
    <mergeCell ref="AC12:AC13"/>
    <mergeCell ref="AC15:AC16"/>
    <mergeCell ref="K12:K13"/>
    <mergeCell ref="Y17:Y18"/>
    <mergeCell ref="Z17:Z18"/>
    <mergeCell ref="AA17:AA18"/>
    <mergeCell ref="AB17:AB18"/>
    <mergeCell ref="L12:L13"/>
    <mergeCell ref="V15:V16"/>
    <mergeCell ref="Y15:Y16"/>
    <mergeCell ref="X12:X13"/>
    <mergeCell ref="Q12:Q13"/>
    <mergeCell ref="A28:B28"/>
    <mergeCell ref="A29:B29"/>
    <mergeCell ref="A31:L31"/>
    <mergeCell ref="A9:AC9"/>
    <mergeCell ref="B11:B13"/>
    <mergeCell ref="C11:S11"/>
    <mergeCell ref="T11:X11"/>
    <mergeCell ref="Y11:AC11"/>
    <mergeCell ref="C12:C13"/>
    <mergeCell ref="G12:J12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12" width="16.00390625" style="8" customWidth="1"/>
    <col min="13" max="13" width="18.75390625" style="8" customWidth="1"/>
    <col min="14" max="14" width="18.75390625" style="8" hidden="1" customWidth="1"/>
    <col min="15" max="15" width="18.125" style="8" customWidth="1"/>
    <col min="16" max="19" width="15.375" style="8" customWidth="1"/>
    <col min="20" max="20" width="15.00390625" style="8" customWidth="1"/>
    <col min="21" max="24" width="14.75390625" style="8" customWidth="1"/>
    <col min="25" max="28" width="13.625" style="8" customWidth="1"/>
    <col min="29" max="30" width="12.375" style="8" customWidth="1"/>
    <col min="31" max="16384" width="9.125" style="8" customWidth="1"/>
  </cols>
  <sheetData>
    <row r="9" spans="1:30" ht="42" customHeight="1">
      <c r="A9" s="47" t="s">
        <v>60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30" ht="31.5" customHeight="1">
      <c r="A11" s="42" t="s">
        <v>1</v>
      </c>
      <c r="B11" s="51" t="s">
        <v>2</v>
      </c>
      <c r="C11" s="72"/>
      <c r="D11" s="52" t="s">
        <v>13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" t="s">
        <v>59</v>
      </c>
      <c r="V11" s="2"/>
      <c r="W11" s="2"/>
      <c r="X11" s="2"/>
      <c r="Y11" s="3"/>
      <c r="Z11" s="4" t="s">
        <v>58</v>
      </c>
      <c r="AA11" s="5"/>
      <c r="AB11" s="5"/>
      <c r="AC11" s="5"/>
      <c r="AD11" s="6"/>
    </row>
    <row r="12" spans="1:30" ht="18.75" customHeight="1">
      <c r="A12" s="55"/>
      <c r="B12" s="56"/>
      <c r="C12" s="73"/>
      <c r="D12" s="42" t="s">
        <v>15</v>
      </c>
      <c r="E12" s="42" t="s">
        <v>16</v>
      </c>
      <c r="F12" s="42" t="s">
        <v>28</v>
      </c>
      <c r="G12" s="42" t="s">
        <v>3</v>
      </c>
      <c r="H12" s="52" t="s">
        <v>4</v>
      </c>
      <c r="I12" s="53"/>
      <c r="J12" s="53"/>
      <c r="K12" s="54"/>
      <c r="L12" s="42" t="s">
        <v>5</v>
      </c>
      <c r="M12" s="42" t="s">
        <v>6</v>
      </c>
      <c r="N12" s="43"/>
      <c r="O12" s="42" t="s">
        <v>7</v>
      </c>
      <c r="P12" s="42" t="s">
        <v>17</v>
      </c>
      <c r="Q12" s="42" t="s">
        <v>18</v>
      </c>
      <c r="R12" s="42" t="s">
        <v>19</v>
      </c>
      <c r="S12" s="42" t="s">
        <v>20</v>
      </c>
      <c r="T12" s="42" t="s">
        <v>21</v>
      </c>
      <c r="U12" s="42" t="s">
        <v>57</v>
      </c>
      <c r="V12" s="42" t="s">
        <v>55</v>
      </c>
      <c r="W12" s="42" t="s">
        <v>54</v>
      </c>
      <c r="X12" s="42" t="s">
        <v>22</v>
      </c>
      <c r="Y12" s="42" t="s">
        <v>56</v>
      </c>
      <c r="Z12" s="42" t="s">
        <v>57</v>
      </c>
      <c r="AA12" s="42" t="s">
        <v>55</v>
      </c>
      <c r="AB12" s="42" t="s">
        <v>54</v>
      </c>
      <c r="AC12" s="42" t="s">
        <v>22</v>
      </c>
      <c r="AD12" s="42" t="s">
        <v>56</v>
      </c>
    </row>
    <row r="13" spans="1:30" s="7" customFormat="1" ht="54.75" customHeight="1">
      <c r="A13" s="44"/>
      <c r="B13" s="57"/>
      <c r="C13" s="74"/>
      <c r="D13" s="44"/>
      <c r="E13" s="44"/>
      <c r="F13" s="44"/>
      <c r="G13" s="44"/>
      <c r="H13" s="43" t="s">
        <v>8</v>
      </c>
      <c r="I13" s="43" t="s">
        <v>9</v>
      </c>
      <c r="J13" s="45" t="s">
        <v>10</v>
      </c>
      <c r="K13" s="45" t="s">
        <v>11</v>
      </c>
      <c r="L13" s="44"/>
      <c r="M13" s="44"/>
      <c r="N13" s="43" t="s">
        <v>23</v>
      </c>
      <c r="O13" s="44"/>
      <c r="P13" s="44"/>
      <c r="Q13" s="44"/>
      <c r="R13" s="44"/>
      <c r="S13" s="44"/>
      <c r="T13" s="44"/>
      <c r="U13" s="44"/>
      <c r="V13" s="44" t="s">
        <v>55</v>
      </c>
      <c r="W13" s="44" t="s">
        <v>54</v>
      </c>
      <c r="X13" s="44"/>
      <c r="Y13" s="44"/>
      <c r="Z13" s="44"/>
      <c r="AA13" s="44"/>
      <c r="AB13" s="44"/>
      <c r="AC13" s="44"/>
      <c r="AD13" s="44"/>
    </row>
    <row r="14" spans="1:30" s="7" customFormat="1" ht="24" customHeight="1">
      <c r="A14" s="86">
        <v>1</v>
      </c>
      <c r="B14" s="91">
        <v>2</v>
      </c>
      <c r="C14" s="92"/>
      <c r="D14" s="86">
        <v>3</v>
      </c>
      <c r="E14" s="86">
        <v>4</v>
      </c>
      <c r="F14" s="86"/>
      <c r="G14" s="86">
        <v>5</v>
      </c>
      <c r="H14" s="86">
        <v>6</v>
      </c>
      <c r="I14" s="86">
        <v>7</v>
      </c>
      <c r="J14" s="86">
        <v>8</v>
      </c>
      <c r="K14" s="86">
        <v>9</v>
      </c>
      <c r="L14" s="86">
        <v>10</v>
      </c>
      <c r="M14" s="86">
        <v>11</v>
      </c>
      <c r="N14" s="86"/>
      <c r="O14" s="86">
        <v>12</v>
      </c>
      <c r="P14" s="86">
        <v>13</v>
      </c>
      <c r="Q14" s="86">
        <v>14</v>
      </c>
      <c r="R14" s="86"/>
      <c r="S14" s="86">
        <v>15</v>
      </c>
      <c r="T14" s="86">
        <v>16</v>
      </c>
      <c r="U14" s="86">
        <v>17</v>
      </c>
      <c r="V14" s="86">
        <v>18</v>
      </c>
      <c r="W14" s="86">
        <v>19</v>
      </c>
      <c r="X14" s="86">
        <v>20</v>
      </c>
      <c r="Y14" s="86">
        <v>21</v>
      </c>
      <c r="Z14" s="86">
        <v>22</v>
      </c>
      <c r="AA14" s="86">
        <v>23</v>
      </c>
      <c r="AB14" s="86">
        <v>24</v>
      </c>
      <c r="AC14" s="86">
        <v>25</v>
      </c>
      <c r="AD14" s="46">
        <v>26</v>
      </c>
    </row>
    <row r="15" spans="1:30" s="7" customFormat="1" ht="45" customHeight="1">
      <c r="A15" s="95">
        <v>1</v>
      </c>
      <c r="B15" s="176" t="s">
        <v>30</v>
      </c>
      <c r="C15" s="184"/>
      <c r="D15" s="97">
        <v>3082854</v>
      </c>
      <c r="E15" s="97">
        <v>167689</v>
      </c>
      <c r="F15" s="97">
        <v>0</v>
      </c>
      <c r="G15" s="97">
        <f>G16</f>
        <v>114843741</v>
      </c>
      <c r="H15" s="97">
        <f>H16</f>
        <v>4595354</v>
      </c>
      <c r="I15" s="97">
        <f>I16</f>
        <v>260566</v>
      </c>
      <c r="J15" s="97">
        <f>J16</f>
        <v>823012</v>
      </c>
      <c r="K15" s="97">
        <f>K16</f>
        <v>3221218</v>
      </c>
      <c r="L15" s="97">
        <v>1866431</v>
      </c>
      <c r="M15" s="97">
        <f>G15+(H15+I15+J15+K15)*25+L15</f>
        <v>339213922</v>
      </c>
      <c r="N15" s="97" t="s">
        <v>25</v>
      </c>
      <c r="O15" s="97">
        <v>413600182</v>
      </c>
      <c r="P15" s="99">
        <f>(D15-(E15+F15))/M15</f>
        <v>0.008593883714477968</v>
      </c>
      <c r="Q15" s="99">
        <f>0.04*0.4</f>
        <v>0.016</v>
      </c>
      <c r="R15" s="99" t="str">
        <f>IF(P15&gt;Q15,"ДА","НЕТ")</f>
        <v>НЕТ</v>
      </c>
      <c r="S15" s="100">
        <f>P15+P16</f>
        <v>0.028712790154232316</v>
      </c>
      <c r="T15" s="101" t="str">
        <f>IF(S15&gt;=0.04,"ДА","НЕТ")</f>
        <v>НЕТ</v>
      </c>
      <c r="U15" s="185">
        <v>-0.73</v>
      </c>
      <c r="V15" s="185">
        <v>21.42</v>
      </c>
      <c r="W15" s="185">
        <v>14.58</v>
      </c>
      <c r="X15" s="185">
        <v>17.66</v>
      </c>
      <c r="Y15" s="105" t="str">
        <f>IF(W15&gt;X15,"ДА","НЕТ")</f>
        <v>НЕТ</v>
      </c>
      <c r="Z15" s="104">
        <v>-1.02</v>
      </c>
      <c r="AA15" s="104">
        <v>21.07</v>
      </c>
      <c r="AB15" s="104">
        <v>14.25</v>
      </c>
      <c r="AC15" s="104">
        <v>17.23</v>
      </c>
      <c r="AD15" s="77" t="str">
        <f>IF(AB15&gt;AC15,"ДА","НЕТ")</f>
        <v>НЕТ</v>
      </c>
    </row>
    <row r="16" spans="1:30" s="7" customFormat="1" ht="45" customHeight="1">
      <c r="A16" s="106"/>
      <c r="B16" s="186" t="s">
        <v>31</v>
      </c>
      <c r="C16" s="187"/>
      <c r="D16" s="108">
        <v>7260120</v>
      </c>
      <c r="E16" s="108">
        <v>439016</v>
      </c>
      <c r="F16" s="108">
        <v>0</v>
      </c>
      <c r="G16" s="108">
        <v>114843741</v>
      </c>
      <c r="H16" s="108">
        <v>4595354</v>
      </c>
      <c r="I16" s="108">
        <v>260566</v>
      </c>
      <c r="J16" s="108">
        <v>823012</v>
      </c>
      <c r="K16" s="108">
        <v>3221218</v>
      </c>
      <c r="L16" s="108">
        <v>1692010</v>
      </c>
      <c r="M16" s="108">
        <f>G16+(H16+I16+J16+K16)*25+L16</f>
        <v>339039501</v>
      </c>
      <c r="N16" s="108">
        <f>O16/O15*100</f>
        <v>100</v>
      </c>
      <c r="O16" s="108">
        <v>413600182</v>
      </c>
      <c r="P16" s="109">
        <f>(D16-(E16+F16))/M16</f>
        <v>0.020118906439754346</v>
      </c>
      <c r="Q16" s="109">
        <f>0.04*0.6</f>
        <v>0.024</v>
      </c>
      <c r="R16" s="109" t="str">
        <f>IF(P16&gt;Q16,"ДА","НЕТ")</f>
        <v>НЕТ</v>
      </c>
      <c r="S16" s="110"/>
      <c r="T16" s="111"/>
      <c r="U16" s="137"/>
      <c r="V16" s="137"/>
      <c r="W16" s="137"/>
      <c r="X16" s="137"/>
      <c r="Y16" s="116"/>
      <c r="Z16" s="115"/>
      <c r="AA16" s="115"/>
      <c r="AB16" s="115"/>
      <c r="AC16" s="115"/>
      <c r="AD16" s="78"/>
    </row>
    <row r="17" spans="1:30" ht="45" customHeight="1">
      <c r="A17" s="106">
        <v>2</v>
      </c>
      <c r="B17" s="188" t="s">
        <v>53</v>
      </c>
      <c r="C17" s="187"/>
      <c r="D17" s="108">
        <v>1503920</v>
      </c>
      <c r="E17" s="108">
        <v>7927</v>
      </c>
      <c r="F17" s="108">
        <v>0</v>
      </c>
      <c r="G17" s="108">
        <f>G18</f>
        <v>62901944</v>
      </c>
      <c r="H17" s="108">
        <f>H18</f>
        <v>505422</v>
      </c>
      <c r="I17" s="108">
        <f>I18</f>
        <v>302841</v>
      </c>
      <c r="J17" s="108">
        <f>J18</f>
        <v>1454610</v>
      </c>
      <c r="K17" s="108">
        <f>K18</f>
        <v>434954</v>
      </c>
      <c r="L17" s="108">
        <v>409172</v>
      </c>
      <c r="M17" s="108">
        <f>G17+(H17+I17+J17+K17)*25+L17</f>
        <v>130756791</v>
      </c>
      <c r="N17" s="108" t="s">
        <v>25</v>
      </c>
      <c r="O17" s="108">
        <v>247571526</v>
      </c>
      <c r="P17" s="109">
        <f>(D17-(E17+F17))/M17</f>
        <v>0.011441034829311466</v>
      </c>
      <c r="Q17" s="109">
        <f>0.04*0.2</f>
        <v>0.008</v>
      </c>
      <c r="R17" s="109" t="str">
        <f>IF(P17&gt;Q17,"ДА","НЕТ")</f>
        <v>ДА</v>
      </c>
      <c r="S17" s="110">
        <f>P17+P18</f>
        <v>0.05379602627121824</v>
      </c>
      <c r="T17" s="111" t="str">
        <f>IF(S17&gt;=0.04,"ДА","НЕТ")</f>
        <v>ДА</v>
      </c>
      <c r="U17" s="137">
        <v>5.1</v>
      </c>
      <c r="V17" s="137">
        <v>27.34</v>
      </c>
      <c r="W17" s="137">
        <v>34.78</v>
      </c>
      <c r="X17" s="137">
        <v>17.66</v>
      </c>
      <c r="Y17" s="116" t="str">
        <f>IF(W17&gt;X17,"ДА","НЕТ")</f>
        <v>ДА</v>
      </c>
      <c r="Z17" s="115">
        <v>5.16</v>
      </c>
      <c r="AA17" s="115">
        <v>27.41</v>
      </c>
      <c r="AB17" s="115">
        <v>34.85</v>
      </c>
      <c r="AC17" s="115">
        <v>17.23</v>
      </c>
      <c r="AD17" s="77" t="str">
        <f>IF(AB17&gt;AC17,"ДА","НЕТ")</f>
        <v>ДА</v>
      </c>
    </row>
    <row r="18" spans="1:30" s="7" customFormat="1" ht="45" customHeight="1">
      <c r="A18" s="106"/>
      <c r="B18" s="186" t="s">
        <v>52</v>
      </c>
      <c r="C18" s="187"/>
      <c r="D18" s="108">
        <v>5815835</v>
      </c>
      <c r="E18" s="108">
        <v>283689</v>
      </c>
      <c r="F18" s="108">
        <v>0</v>
      </c>
      <c r="G18" s="108">
        <v>62901944</v>
      </c>
      <c r="H18" s="108">
        <v>505422</v>
      </c>
      <c r="I18" s="108">
        <v>302841</v>
      </c>
      <c r="J18" s="108">
        <v>1454610</v>
      </c>
      <c r="K18" s="108">
        <v>434954</v>
      </c>
      <c r="L18" s="108">
        <v>266172</v>
      </c>
      <c r="M18" s="108">
        <f>G18+(H18+I18+J18+K18)*25+L18</f>
        <v>130613791</v>
      </c>
      <c r="N18" s="108">
        <f>O18/O17*100</f>
        <v>100</v>
      </c>
      <c r="O18" s="108">
        <v>247571526</v>
      </c>
      <c r="P18" s="109">
        <f>(D18-(E18+F18))/M18</f>
        <v>0.04235499144190678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37"/>
      <c r="V18" s="137"/>
      <c r="W18" s="137"/>
      <c r="X18" s="137"/>
      <c r="Y18" s="116"/>
      <c r="Z18" s="115"/>
      <c r="AA18" s="115"/>
      <c r="AB18" s="115"/>
      <c r="AC18" s="115"/>
      <c r="AD18" s="78"/>
    </row>
    <row r="19" spans="1:30" s="7" customFormat="1" ht="45" customHeight="1">
      <c r="A19" s="120">
        <v>3</v>
      </c>
      <c r="B19" s="186" t="s">
        <v>51</v>
      </c>
      <c r="C19" s="187"/>
      <c r="D19" s="108">
        <v>3561765</v>
      </c>
      <c r="E19" s="108">
        <v>438714</v>
      </c>
      <c r="F19" s="108">
        <v>0</v>
      </c>
      <c r="G19" s="108">
        <v>37426410</v>
      </c>
      <c r="H19" s="108">
        <v>240779</v>
      </c>
      <c r="I19" s="108">
        <v>32262</v>
      </c>
      <c r="J19" s="108">
        <v>54997</v>
      </c>
      <c r="K19" s="108">
        <v>431204</v>
      </c>
      <c r="L19" s="108">
        <v>36259</v>
      </c>
      <c r="M19" s="108">
        <f>G19+(H19+I19+J19+K19)*25+L19</f>
        <v>56443719</v>
      </c>
      <c r="N19" s="108">
        <f>O19/O19*100</f>
        <v>100</v>
      </c>
      <c r="O19" s="108">
        <v>83968405</v>
      </c>
      <c r="P19" s="109">
        <f>(D19-(E19+F19))/M19</f>
        <v>0.05533035482654855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89">
        <v>2.06</v>
      </c>
      <c r="V19" s="189">
        <v>14.89</v>
      </c>
      <c r="W19" s="189">
        <v>30.66</v>
      </c>
      <c r="X19" s="144">
        <v>17.66</v>
      </c>
      <c r="Y19" s="122" t="str">
        <f>IF(W19&gt;X19,"ДА","НЕТ")</f>
        <v>ДА</v>
      </c>
      <c r="Z19" s="124">
        <v>2.24</v>
      </c>
      <c r="AA19" s="124">
        <v>15.08</v>
      </c>
      <c r="AB19" s="124">
        <v>30.88</v>
      </c>
      <c r="AC19" s="124">
        <v>17.23</v>
      </c>
      <c r="AD19" s="79" t="str">
        <f>IF(AB19&gt;AC19,"ДА","НЕТ")</f>
        <v>ДА</v>
      </c>
    </row>
    <row r="20" spans="1:30" s="7" customFormat="1" ht="45" customHeight="1">
      <c r="A20" s="120">
        <v>4</v>
      </c>
      <c r="B20" s="186" t="s">
        <v>34</v>
      </c>
      <c r="C20" s="187"/>
      <c r="D20" s="108">
        <v>20203372</v>
      </c>
      <c r="E20" s="108">
        <v>700035</v>
      </c>
      <c r="F20" s="108">
        <v>0</v>
      </c>
      <c r="G20" s="108">
        <v>163121061</v>
      </c>
      <c r="H20" s="108">
        <v>1464237</v>
      </c>
      <c r="I20" s="108">
        <v>514185</v>
      </c>
      <c r="J20" s="108">
        <v>5380886</v>
      </c>
      <c r="K20" s="108">
        <v>631863</v>
      </c>
      <c r="L20" s="108">
        <v>3519702</v>
      </c>
      <c r="M20" s="108">
        <f>G20+(H20+I20+J20+K20)*25+L20</f>
        <v>366420038</v>
      </c>
      <c r="N20" s="108">
        <f>O20/O20*100</f>
        <v>100</v>
      </c>
      <c r="O20" s="108">
        <v>490767572</v>
      </c>
      <c r="P20" s="109">
        <f>(D20-(E20+F20))/M20</f>
        <v>0.053226720641298554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89">
        <v>3.64</v>
      </c>
      <c r="V20" s="189">
        <v>21.77</v>
      </c>
      <c r="W20" s="189">
        <v>31.85</v>
      </c>
      <c r="X20" s="144">
        <v>17.66</v>
      </c>
      <c r="Y20" s="122" t="s">
        <v>50</v>
      </c>
      <c r="Z20" s="124">
        <v>2.71</v>
      </c>
      <c r="AA20" s="124">
        <v>20.68</v>
      </c>
      <c r="AB20" s="124">
        <v>30.68</v>
      </c>
      <c r="AC20" s="124">
        <v>17.23</v>
      </c>
      <c r="AD20" s="80" t="s">
        <v>50</v>
      </c>
    </row>
    <row r="21" spans="1:30" s="7" customFormat="1" ht="45" customHeight="1">
      <c r="A21" s="120">
        <v>5</v>
      </c>
      <c r="B21" s="186" t="s">
        <v>49</v>
      </c>
      <c r="C21" s="187"/>
      <c r="D21" s="108">
        <v>31064732</v>
      </c>
      <c r="E21" s="108">
        <v>3389593</v>
      </c>
      <c r="F21" s="108">
        <v>0</v>
      </c>
      <c r="G21" s="108">
        <v>171220855</v>
      </c>
      <c r="H21" s="108">
        <v>1562537</v>
      </c>
      <c r="I21" s="108">
        <v>235178</v>
      </c>
      <c r="J21" s="108">
        <v>13236263</v>
      </c>
      <c r="K21" s="108">
        <v>2292928</v>
      </c>
      <c r="L21" s="108">
        <v>8580676</v>
      </c>
      <c r="M21" s="108">
        <f>G21+(H21+I21+J21+K21)*25+L21</f>
        <v>612974181</v>
      </c>
      <c r="N21" s="108">
        <f>O21/O21*100</f>
        <v>100</v>
      </c>
      <c r="O21" s="108">
        <v>899486863</v>
      </c>
      <c r="P21" s="109">
        <f>(D21-(E21+F21))/M21</f>
        <v>0.04514894730941367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90">
        <v>1.01</v>
      </c>
      <c r="V21" s="190">
        <v>25.78</v>
      </c>
      <c r="W21" s="190">
        <v>30.33</v>
      </c>
      <c r="X21" s="144">
        <v>17.66</v>
      </c>
      <c r="Y21" s="122" t="str">
        <f>IF(W21&gt;X21,"ДА","НЕТ")</f>
        <v>ДА</v>
      </c>
      <c r="Z21" s="124">
        <v>0.41</v>
      </c>
      <c r="AA21" s="124">
        <v>25.04</v>
      </c>
      <c r="AB21" s="124">
        <v>29.57</v>
      </c>
      <c r="AC21" s="124">
        <v>17.23</v>
      </c>
      <c r="AD21" s="80" t="str">
        <f>IF(AB21&gt;AC21,"ДА","НЕТ")</f>
        <v>ДА</v>
      </c>
    </row>
    <row r="22" spans="1:30" s="7" customFormat="1" ht="45" customHeight="1">
      <c r="A22" s="120">
        <v>6</v>
      </c>
      <c r="B22" s="186" t="s">
        <v>48</v>
      </c>
      <c r="C22" s="187"/>
      <c r="D22" s="108">
        <v>772381</v>
      </c>
      <c r="E22" s="108">
        <v>68849</v>
      </c>
      <c r="F22" s="108">
        <v>0</v>
      </c>
      <c r="G22" s="108">
        <v>16653719</v>
      </c>
      <c r="H22" s="108">
        <v>92870</v>
      </c>
      <c r="I22" s="108">
        <v>9936</v>
      </c>
      <c r="J22" s="108">
        <v>11358</v>
      </c>
      <c r="K22" s="108">
        <v>133888</v>
      </c>
      <c r="L22" s="108">
        <v>378215</v>
      </c>
      <c r="M22" s="108">
        <f>G22+(H22+I22+J22+K22)*25+L22</f>
        <v>23233234</v>
      </c>
      <c r="N22" s="108">
        <f>O22/O22*100</f>
        <v>100</v>
      </c>
      <c r="O22" s="108">
        <v>22881271</v>
      </c>
      <c r="P22" s="109">
        <f>(D22-(E22+F22))/M22</f>
        <v>0.030281277242763534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90">
        <v>1.01</v>
      </c>
      <c r="V22" s="190">
        <v>4.7</v>
      </c>
      <c r="W22" s="190">
        <v>17.83</v>
      </c>
      <c r="X22" s="144">
        <v>17.66</v>
      </c>
      <c r="Y22" s="122" t="str">
        <f>IF(W22&gt;X22,"ДА","НЕТ")</f>
        <v>ДА</v>
      </c>
      <c r="Z22" s="124">
        <v>1.44</v>
      </c>
      <c r="AA22" s="124">
        <v>5.14</v>
      </c>
      <c r="AB22" s="124">
        <v>18.33</v>
      </c>
      <c r="AC22" s="124">
        <v>17.23</v>
      </c>
      <c r="AD22" s="80" t="str">
        <f>IF(AB22&gt;AC22,"ДА","НЕТ")</f>
        <v>ДА</v>
      </c>
    </row>
    <row r="23" spans="1:30" s="7" customFormat="1" ht="45" customHeight="1">
      <c r="A23" s="120">
        <v>7</v>
      </c>
      <c r="B23" s="186" t="s">
        <v>35</v>
      </c>
      <c r="C23" s="187"/>
      <c r="D23" s="108">
        <v>2476236</v>
      </c>
      <c r="E23" s="108">
        <v>90110</v>
      </c>
      <c r="F23" s="108">
        <v>0</v>
      </c>
      <c r="G23" s="108">
        <v>33153964</v>
      </c>
      <c r="H23" s="108">
        <v>211963</v>
      </c>
      <c r="I23" s="108">
        <v>11181</v>
      </c>
      <c r="J23" s="108">
        <v>78568</v>
      </c>
      <c r="K23" s="108">
        <v>121589</v>
      </c>
      <c r="L23" s="108">
        <v>332710</v>
      </c>
      <c r="M23" s="108">
        <f>G23+(H23+I23+J23+K23)*25+L23</f>
        <v>44069199</v>
      </c>
      <c r="N23" s="108">
        <f>O23/O23*100</f>
        <v>100</v>
      </c>
      <c r="O23" s="108">
        <v>106107424</v>
      </c>
      <c r="P23" s="109">
        <f>(D23-(E23+F23))/M23</f>
        <v>0.054144982303853534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90">
        <v>4.71</v>
      </c>
      <c r="V23" s="190">
        <v>19.58</v>
      </c>
      <c r="W23" s="190">
        <v>40.91</v>
      </c>
      <c r="X23" s="144">
        <v>17.66</v>
      </c>
      <c r="Y23" s="122" t="str">
        <f>IF(W23&gt;X23,"ДА","НЕТ")</f>
        <v>ДА</v>
      </c>
      <c r="Z23" s="124">
        <v>4.86</v>
      </c>
      <c r="AA23" s="124">
        <v>19.76</v>
      </c>
      <c r="AB23" s="124">
        <v>41.12</v>
      </c>
      <c r="AC23" s="124">
        <v>17.23</v>
      </c>
      <c r="AD23" s="80" t="str">
        <f>IF(AB23&gt;AC23,"ДА","НЕТ")</f>
        <v>ДА</v>
      </c>
    </row>
    <row r="24" spans="1:30" s="7" customFormat="1" ht="45" customHeight="1">
      <c r="A24" s="120">
        <v>8</v>
      </c>
      <c r="B24" s="186" t="s">
        <v>36</v>
      </c>
      <c r="C24" s="187"/>
      <c r="D24" s="108">
        <v>5883715</v>
      </c>
      <c r="E24" s="108">
        <v>87686</v>
      </c>
      <c r="F24" s="108">
        <v>0</v>
      </c>
      <c r="G24" s="108">
        <v>36492095</v>
      </c>
      <c r="H24" s="108">
        <v>2370261</v>
      </c>
      <c r="I24" s="108">
        <v>122415</v>
      </c>
      <c r="J24" s="108">
        <v>817367</v>
      </c>
      <c r="K24" s="108">
        <v>672602</v>
      </c>
      <c r="L24" s="108">
        <v>723074</v>
      </c>
      <c r="M24" s="108">
        <f>G24+(H24+I24+J24+K24)*25+L24</f>
        <v>136781294</v>
      </c>
      <c r="N24" s="108">
        <f>O24/O24*100</f>
        <v>100</v>
      </c>
      <c r="O24" s="108">
        <v>140876962</v>
      </c>
      <c r="P24" s="109">
        <f>(D24-(E24+F24))/M24</f>
        <v>0.04237442731021392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90">
        <v>7.6</v>
      </c>
      <c r="V24" s="190">
        <v>21.97</v>
      </c>
      <c r="W24" s="190">
        <v>30.34</v>
      </c>
      <c r="X24" s="144">
        <v>17.66</v>
      </c>
      <c r="Y24" s="122" t="str">
        <f>IF(W24&gt;X24,"ДА","НЕТ")</f>
        <v>ДА</v>
      </c>
      <c r="Z24" s="124">
        <v>7.09</v>
      </c>
      <c r="AA24" s="124">
        <v>21.39</v>
      </c>
      <c r="AB24" s="124">
        <v>29.72</v>
      </c>
      <c r="AC24" s="124">
        <v>17.23</v>
      </c>
      <c r="AD24" s="80" t="str">
        <f>IF(AB24&gt;AC24,"ДА","НЕТ")</f>
        <v>ДА</v>
      </c>
    </row>
    <row r="25" spans="1:30" s="7" customFormat="1" ht="45" customHeight="1">
      <c r="A25" s="120">
        <v>9</v>
      </c>
      <c r="B25" s="186" t="s">
        <v>37</v>
      </c>
      <c r="C25" s="187"/>
      <c r="D25" s="108">
        <v>2421070</v>
      </c>
      <c r="E25" s="108">
        <v>142354</v>
      </c>
      <c r="F25" s="108">
        <v>0</v>
      </c>
      <c r="G25" s="108">
        <v>26129095</v>
      </c>
      <c r="H25" s="108">
        <v>431226</v>
      </c>
      <c r="I25" s="108">
        <v>46612</v>
      </c>
      <c r="J25" s="108">
        <v>72748</v>
      </c>
      <c r="K25" s="108">
        <v>559253</v>
      </c>
      <c r="L25" s="108">
        <v>60858</v>
      </c>
      <c r="M25" s="108">
        <f>G25+(H25+I25+J25+K25)*25+L25</f>
        <v>53935928</v>
      </c>
      <c r="N25" s="108">
        <f>O25/O25*100</f>
        <v>100</v>
      </c>
      <c r="O25" s="108">
        <v>76107350</v>
      </c>
      <c r="P25" s="109">
        <f>(D25-(E25+F25))/M25</f>
        <v>0.042248573158878436</v>
      </c>
      <c r="Q25" s="109">
        <v>0.04</v>
      </c>
      <c r="R25" s="109" t="str">
        <f>IF(P25&gt;Q25,"ДА","НЕТ")</f>
        <v>ДА</v>
      </c>
      <c r="S25" s="109" t="s">
        <v>25</v>
      </c>
      <c r="T25" s="109" t="s">
        <v>25</v>
      </c>
      <c r="U25" s="190">
        <v>0.47</v>
      </c>
      <c r="V25" s="190">
        <v>8.88</v>
      </c>
      <c r="W25" s="190">
        <v>25.28</v>
      </c>
      <c r="X25" s="144">
        <v>17.66</v>
      </c>
      <c r="Y25" s="122" t="str">
        <f>IF(W25&gt;X25,"ДА","НЕТ")</f>
        <v>ДА</v>
      </c>
      <c r="Z25" s="124">
        <v>0.49</v>
      </c>
      <c r="AA25" s="124">
        <v>8.91</v>
      </c>
      <c r="AB25" s="124">
        <v>25.32</v>
      </c>
      <c r="AC25" s="124">
        <v>17.23</v>
      </c>
      <c r="AD25" s="80" t="str">
        <f>IF(AB25&gt;AC25,"ДА","НЕТ")</f>
        <v>ДА</v>
      </c>
    </row>
    <row r="26" spans="1:30" s="7" customFormat="1" ht="45" customHeight="1">
      <c r="A26" s="120">
        <v>10</v>
      </c>
      <c r="B26" s="186" t="s">
        <v>47</v>
      </c>
      <c r="C26" s="187"/>
      <c r="D26" s="108">
        <v>3694992</v>
      </c>
      <c r="E26" s="108">
        <v>193146</v>
      </c>
      <c r="F26" s="108">
        <v>0</v>
      </c>
      <c r="G26" s="108">
        <v>41149486</v>
      </c>
      <c r="H26" s="108">
        <v>233797</v>
      </c>
      <c r="I26" s="108">
        <v>157608</v>
      </c>
      <c r="J26" s="108">
        <v>355950</v>
      </c>
      <c r="K26" s="108">
        <v>165800</v>
      </c>
      <c r="L26" s="108">
        <v>615875</v>
      </c>
      <c r="M26" s="108">
        <f>G26+(H26+I26+J26+K26)*25+L26</f>
        <v>64594236</v>
      </c>
      <c r="N26" s="108">
        <f>O26/O26*100</f>
        <v>100</v>
      </c>
      <c r="O26" s="108">
        <v>147434065</v>
      </c>
      <c r="P26" s="109">
        <f>(D26-(E26+F26))/M26</f>
        <v>0.054212979622516165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90">
        <v>4.07</v>
      </c>
      <c r="V26" s="190">
        <v>17.5</v>
      </c>
      <c r="W26" s="190">
        <v>39.22</v>
      </c>
      <c r="X26" s="144">
        <v>17.66</v>
      </c>
      <c r="Y26" s="122" t="str">
        <f>IF(W26&gt;X26,"ДА","НЕТ")</f>
        <v>ДА</v>
      </c>
      <c r="Z26" s="124">
        <v>4.18</v>
      </c>
      <c r="AA26" s="124">
        <v>17.63</v>
      </c>
      <c r="AB26" s="124">
        <v>39.37</v>
      </c>
      <c r="AC26" s="124">
        <v>17.23</v>
      </c>
      <c r="AD26" s="80" t="str">
        <f>IF(AB26&gt;AC26,"ДА","НЕТ")</f>
        <v>ДА</v>
      </c>
    </row>
    <row r="27" spans="1:30" s="7" customFormat="1" ht="45" customHeight="1">
      <c r="A27" s="205">
        <v>11</v>
      </c>
      <c r="B27" s="229" t="s">
        <v>39</v>
      </c>
      <c r="C27" s="230"/>
      <c r="D27" s="207">
        <v>1886096</v>
      </c>
      <c r="E27" s="207">
        <v>90661</v>
      </c>
      <c r="F27" s="207">
        <v>0</v>
      </c>
      <c r="G27" s="207">
        <v>25784398</v>
      </c>
      <c r="H27" s="207">
        <v>162332</v>
      </c>
      <c r="I27" s="207">
        <v>21506</v>
      </c>
      <c r="J27" s="207">
        <v>214425</v>
      </c>
      <c r="K27" s="207">
        <v>187780</v>
      </c>
      <c r="L27" s="207">
        <v>0</v>
      </c>
      <c r="M27" s="207">
        <f>G27+(H27+I27+J27+K27)*25+L27</f>
        <v>40435473</v>
      </c>
      <c r="N27" s="207">
        <f>O27/O27*100</f>
        <v>100</v>
      </c>
      <c r="O27" s="207">
        <v>69776418</v>
      </c>
      <c r="P27" s="209">
        <f>(D27-(E27+F27))/M27</f>
        <v>0.04440247304637688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31">
        <v>2.77</v>
      </c>
      <c r="V27" s="231">
        <v>19.94</v>
      </c>
      <c r="W27" s="231" t="s">
        <v>24</v>
      </c>
      <c r="X27" s="219">
        <v>17.66</v>
      </c>
      <c r="Y27" s="211" t="s">
        <v>24</v>
      </c>
      <c r="Z27" s="213">
        <v>2.75</v>
      </c>
      <c r="AA27" s="213">
        <v>19.91</v>
      </c>
      <c r="AB27" s="213" t="s">
        <v>24</v>
      </c>
      <c r="AC27" s="213">
        <v>17.23</v>
      </c>
      <c r="AD27" s="80" t="s">
        <v>24</v>
      </c>
    </row>
    <row r="28" spans="1:30" s="9" customFormat="1" ht="45" customHeight="1">
      <c r="A28" s="235" t="s">
        <v>26</v>
      </c>
      <c r="B28" s="235"/>
      <c r="C28" s="235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 t="s">
        <v>25</v>
      </c>
      <c r="Q28" s="99" t="s">
        <v>25</v>
      </c>
      <c r="R28" s="99" t="s">
        <v>25</v>
      </c>
      <c r="S28" s="99" t="s">
        <v>25</v>
      </c>
      <c r="T28" s="99" t="s">
        <v>25</v>
      </c>
      <c r="U28" s="246">
        <v>2.06</v>
      </c>
      <c r="V28" s="246">
        <v>22</v>
      </c>
      <c r="W28" s="246">
        <v>26.51</v>
      </c>
      <c r="X28" s="237" t="s">
        <v>25</v>
      </c>
      <c r="Y28" s="237" t="s">
        <v>25</v>
      </c>
      <c r="Z28" s="246">
        <v>1.65</v>
      </c>
      <c r="AA28" s="246">
        <v>21.51</v>
      </c>
      <c r="AB28" s="246">
        <v>25.98</v>
      </c>
      <c r="AC28" s="99" t="s">
        <v>25</v>
      </c>
      <c r="AD28" s="39" t="s">
        <v>25</v>
      </c>
    </row>
    <row r="29" spans="1:30" s="9" customFormat="1" ht="45" customHeight="1">
      <c r="A29" s="125" t="s">
        <v>27</v>
      </c>
      <c r="B29" s="125"/>
      <c r="C29" s="125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 t="s">
        <v>25</v>
      </c>
      <c r="Q29" s="127" t="s">
        <v>25</v>
      </c>
      <c r="R29" s="127" t="s">
        <v>25</v>
      </c>
      <c r="S29" s="128" t="s">
        <v>25</v>
      </c>
      <c r="T29" s="128" t="s">
        <v>25</v>
      </c>
      <c r="U29" s="128" t="s">
        <v>25</v>
      </c>
      <c r="V29" s="128" t="s">
        <v>25</v>
      </c>
      <c r="W29" s="191">
        <v>25.22</v>
      </c>
      <c r="X29" s="128" t="s">
        <v>25</v>
      </c>
      <c r="Y29" s="128" t="s">
        <v>25</v>
      </c>
      <c r="Z29" s="128" t="s">
        <v>25</v>
      </c>
      <c r="AA29" s="128" t="s">
        <v>25</v>
      </c>
      <c r="AB29" s="191">
        <v>24.61</v>
      </c>
      <c r="AC29" s="127" t="s">
        <v>25</v>
      </c>
      <c r="AD29" s="39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A9:AD9"/>
    <mergeCell ref="AD17:AD18"/>
    <mergeCell ref="Z15:Z16"/>
    <mergeCell ref="AA15:AA16"/>
    <mergeCell ref="AB15:AB16"/>
    <mergeCell ref="AC15:AC16"/>
    <mergeCell ref="AD15:AD16"/>
    <mergeCell ref="Y17:Y18"/>
    <mergeCell ref="Z17:Z18"/>
    <mergeCell ref="AA17:AA18"/>
    <mergeCell ref="Z11:AD11"/>
    <mergeCell ref="Y12:Y13"/>
    <mergeCell ref="Z12:Z13"/>
    <mergeCell ref="AA12:AA13"/>
    <mergeCell ref="AB12:AB13"/>
    <mergeCell ref="AC12:AC13"/>
    <mergeCell ref="AD12:AD13"/>
    <mergeCell ref="M12:M13"/>
    <mergeCell ref="Q12:Q13"/>
    <mergeCell ref="R12:R13"/>
    <mergeCell ref="L12:L13"/>
    <mergeCell ref="AB17:AB18"/>
    <mergeCell ref="AC17:AC18"/>
    <mergeCell ref="B21:C21"/>
    <mergeCell ref="U11:Y11"/>
    <mergeCell ref="Y15:Y16"/>
    <mergeCell ref="X12:X13"/>
    <mergeCell ref="X15:X16"/>
    <mergeCell ref="E12:E13"/>
    <mergeCell ref="V12:V13"/>
    <mergeCell ref="O12:O13"/>
    <mergeCell ref="S15:S16"/>
    <mergeCell ref="F12:F13"/>
    <mergeCell ref="W12:W13"/>
    <mergeCell ref="S12:S13"/>
    <mergeCell ref="T12:T13"/>
    <mergeCell ref="P12:P13"/>
    <mergeCell ref="B26:C26"/>
    <mergeCell ref="B14:C14"/>
    <mergeCell ref="B24:C24"/>
    <mergeCell ref="U12:U13"/>
    <mergeCell ref="W17:W18"/>
    <mergeCell ref="B11:C13"/>
    <mergeCell ref="A15:A16"/>
    <mergeCell ref="B15:C15"/>
    <mergeCell ref="B19:C19"/>
    <mergeCell ref="A11:A13"/>
    <mergeCell ref="D12:D13"/>
    <mergeCell ref="A17:A18"/>
    <mergeCell ref="B17:C17"/>
    <mergeCell ref="D11:T11"/>
    <mergeCell ref="G12:G13"/>
    <mergeCell ref="H12:K12"/>
    <mergeCell ref="A32:P32"/>
    <mergeCell ref="B23:C23"/>
    <mergeCell ref="A28:C28"/>
    <mergeCell ref="B22:C22"/>
    <mergeCell ref="T15:T16"/>
    <mergeCell ref="U15:U16"/>
    <mergeCell ref="A29:C29"/>
    <mergeCell ref="A31:M31"/>
    <mergeCell ref="B27:C27"/>
    <mergeCell ref="S17:S18"/>
    <mergeCell ref="X17:X18"/>
    <mergeCell ref="B18:C18"/>
    <mergeCell ref="B16:C16"/>
    <mergeCell ref="T17:T18"/>
    <mergeCell ref="B25:C25"/>
    <mergeCell ref="B20:C20"/>
    <mergeCell ref="W15:W16"/>
    <mergeCell ref="U17:U18"/>
    <mergeCell ref="V15:V16"/>
    <mergeCell ref="V17:V18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12" width="16.00390625" style="8" customWidth="1"/>
    <col min="13" max="13" width="18.75390625" style="8" customWidth="1"/>
    <col min="14" max="14" width="18.75390625" style="8" hidden="1" customWidth="1"/>
    <col min="15" max="15" width="18.125" style="8" customWidth="1"/>
    <col min="16" max="19" width="15.375" style="8" customWidth="1"/>
    <col min="20" max="20" width="15.00390625" style="8" customWidth="1"/>
    <col min="21" max="24" width="14.75390625" style="8" customWidth="1"/>
    <col min="25" max="28" width="13.625" style="8" customWidth="1"/>
    <col min="29" max="30" width="12.375" style="8" customWidth="1"/>
    <col min="31" max="16384" width="9.125" style="8" customWidth="1"/>
  </cols>
  <sheetData>
    <row r="9" spans="1:24" ht="42" customHeight="1">
      <c r="A9" s="47" t="s">
        <v>74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3:29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C10" s="50" t="s">
        <v>0</v>
      </c>
    </row>
    <row r="11" spans="1:30" ht="31.5" customHeight="1">
      <c r="A11" s="42" t="s">
        <v>1</v>
      </c>
      <c r="B11" s="51" t="s">
        <v>2</v>
      </c>
      <c r="C11" s="72"/>
      <c r="D11" s="52" t="s">
        <v>13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" t="s">
        <v>59</v>
      </c>
      <c r="V11" s="2"/>
      <c r="W11" s="2"/>
      <c r="X11" s="2"/>
      <c r="Y11" s="3"/>
      <c r="Z11" s="4" t="s">
        <v>58</v>
      </c>
      <c r="AA11" s="5"/>
      <c r="AB11" s="5"/>
      <c r="AC11" s="5"/>
      <c r="AD11" s="6"/>
    </row>
    <row r="12" spans="1:30" ht="18.75" customHeight="1">
      <c r="A12" s="55"/>
      <c r="B12" s="56"/>
      <c r="C12" s="73"/>
      <c r="D12" s="42" t="s">
        <v>15</v>
      </c>
      <c r="E12" s="42" t="s">
        <v>16</v>
      </c>
      <c r="F12" s="42" t="s">
        <v>28</v>
      </c>
      <c r="G12" s="42" t="s">
        <v>3</v>
      </c>
      <c r="H12" s="52" t="s">
        <v>4</v>
      </c>
      <c r="I12" s="53"/>
      <c r="J12" s="53"/>
      <c r="K12" s="54"/>
      <c r="L12" s="42" t="s">
        <v>5</v>
      </c>
      <c r="M12" s="42" t="s">
        <v>6</v>
      </c>
      <c r="N12" s="43"/>
      <c r="O12" s="42" t="s">
        <v>7</v>
      </c>
      <c r="P12" s="42" t="s">
        <v>17</v>
      </c>
      <c r="Q12" s="42" t="s">
        <v>18</v>
      </c>
      <c r="R12" s="42" t="s">
        <v>19</v>
      </c>
      <c r="S12" s="42" t="s">
        <v>20</v>
      </c>
      <c r="T12" s="42" t="s">
        <v>21</v>
      </c>
      <c r="U12" s="42" t="s">
        <v>73</v>
      </c>
      <c r="V12" s="42" t="s">
        <v>72</v>
      </c>
      <c r="W12" s="42" t="s">
        <v>71</v>
      </c>
      <c r="X12" s="42" t="s">
        <v>22</v>
      </c>
      <c r="Y12" s="42" t="s">
        <v>56</v>
      </c>
      <c r="Z12" s="42" t="s">
        <v>73</v>
      </c>
      <c r="AA12" s="42" t="s">
        <v>72</v>
      </c>
      <c r="AB12" s="42" t="s">
        <v>71</v>
      </c>
      <c r="AC12" s="42" t="s">
        <v>22</v>
      </c>
      <c r="AD12" s="42" t="s">
        <v>56</v>
      </c>
    </row>
    <row r="13" spans="1:30" s="7" customFormat="1" ht="54.75" customHeight="1">
      <c r="A13" s="44"/>
      <c r="B13" s="57"/>
      <c r="C13" s="74"/>
      <c r="D13" s="44"/>
      <c r="E13" s="44"/>
      <c r="F13" s="44"/>
      <c r="G13" s="44"/>
      <c r="H13" s="43" t="s">
        <v>8</v>
      </c>
      <c r="I13" s="43" t="s">
        <v>9</v>
      </c>
      <c r="J13" s="45" t="s">
        <v>10</v>
      </c>
      <c r="K13" s="45" t="s">
        <v>11</v>
      </c>
      <c r="L13" s="44"/>
      <c r="M13" s="44"/>
      <c r="N13" s="43" t="s">
        <v>23</v>
      </c>
      <c r="O13" s="44"/>
      <c r="P13" s="44"/>
      <c r="Q13" s="44"/>
      <c r="R13" s="44"/>
      <c r="S13" s="44"/>
      <c r="T13" s="44"/>
      <c r="U13" s="44"/>
      <c r="V13" s="44" t="s">
        <v>55</v>
      </c>
      <c r="W13" s="44" t="s">
        <v>54</v>
      </c>
      <c r="X13" s="44"/>
      <c r="Y13" s="44"/>
      <c r="Z13" s="44"/>
      <c r="AA13" s="44"/>
      <c r="AB13" s="44"/>
      <c r="AC13" s="44"/>
      <c r="AD13" s="44"/>
    </row>
    <row r="14" spans="1:30" s="7" customFormat="1" ht="24" customHeight="1">
      <c r="A14" s="86">
        <v>1</v>
      </c>
      <c r="B14" s="91">
        <v>2</v>
      </c>
      <c r="C14" s="92"/>
      <c r="D14" s="86">
        <v>3</v>
      </c>
      <c r="E14" s="86">
        <v>4</v>
      </c>
      <c r="F14" s="86"/>
      <c r="G14" s="86">
        <v>5</v>
      </c>
      <c r="H14" s="86">
        <v>6</v>
      </c>
      <c r="I14" s="86">
        <v>7</v>
      </c>
      <c r="J14" s="86">
        <v>8</v>
      </c>
      <c r="K14" s="86">
        <v>9</v>
      </c>
      <c r="L14" s="86">
        <v>10</v>
      </c>
      <c r="M14" s="86">
        <v>11</v>
      </c>
      <c r="N14" s="86"/>
      <c r="O14" s="86">
        <v>12</v>
      </c>
      <c r="P14" s="86">
        <v>13</v>
      </c>
      <c r="Q14" s="86">
        <v>14</v>
      </c>
      <c r="R14" s="86"/>
      <c r="S14" s="86">
        <v>15</v>
      </c>
      <c r="T14" s="86">
        <v>16</v>
      </c>
      <c r="U14" s="86">
        <v>17</v>
      </c>
      <c r="V14" s="86">
        <v>18</v>
      </c>
      <c r="W14" s="86">
        <v>19</v>
      </c>
      <c r="X14" s="86">
        <v>20</v>
      </c>
      <c r="Y14" s="86">
        <v>21</v>
      </c>
      <c r="Z14" s="86">
        <v>22</v>
      </c>
      <c r="AA14" s="86">
        <v>23</v>
      </c>
      <c r="AB14" s="86">
        <v>24</v>
      </c>
      <c r="AC14" s="86">
        <v>25</v>
      </c>
      <c r="AD14" s="46">
        <v>26</v>
      </c>
    </row>
    <row r="15" spans="1:30" s="7" customFormat="1" ht="45" customHeight="1">
      <c r="A15" s="95">
        <v>1</v>
      </c>
      <c r="B15" s="176" t="s">
        <v>30</v>
      </c>
      <c r="C15" s="176"/>
      <c r="D15" s="177">
        <v>3032275</v>
      </c>
      <c r="E15" s="177">
        <v>4587227</v>
      </c>
      <c r="F15" s="177">
        <v>293626</v>
      </c>
      <c r="G15" s="177">
        <f>G16</f>
        <v>119710573</v>
      </c>
      <c r="H15" s="177">
        <f>H16</f>
        <v>4531377</v>
      </c>
      <c r="I15" s="177">
        <f>I16</f>
        <v>255374</v>
      </c>
      <c r="J15" s="177">
        <f>J16</f>
        <v>895798</v>
      </c>
      <c r="K15" s="177">
        <f>K16</f>
        <v>3112029</v>
      </c>
      <c r="L15" s="177">
        <v>1866431</v>
      </c>
      <c r="M15" s="177">
        <f>G15+(H15+I15+J15+K15)*25+L15</f>
        <v>341441454</v>
      </c>
      <c r="N15" s="177" t="s">
        <v>25</v>
      </c>
      <c r="O15" s="177">
        <v>403030688</v>
      </c>
      <c r="P15" s="153">
        <f>(D15-(E15+F15))/M15</f>
        <v>-0.005414040909045566</v>
      </c>
      <c r="Q15" s="153">
        <f>0.04*0.4</f>
        <v>0.016</v>
      </c>
      <c r="R15" s="153" t="str">
        <f>IF(P15&gt;Q15,"ДА","НЕТ")</f>
        <v>НЕТ</v>
      </c>
      <c r="S15" s="154">
        <v>0.001</v>
      </c>
      <c r="T15" s="155" t="str">
        <f>IF(S15&gt;=0.04,"ДА","НЕТ")</f>
        <v>НЕТ</v>
      </c>
      <c r="U15" s="178">
        <v>0.17</v>
      </c>
      <c r="V15" s="178">
        <v>18.12</v>
      </c>
      <c r="W15" s="178">
        <v>16.41</v>
      </c>
      <c r="X15" s="156">
        <v>18.72</v>
      </c>
      <c r="Y15" s="157" t="str">
        <f>IF(W15&gt;X15,"ДА","НЕТ")</f>
        <v>НЕТ</v>
      </c>
      <c r="Z15" s="159">
        <v>0.16</v>
      </c>
      <c r="AA15" s="159">
        <v>18.11</v>
      </c>
      <c r="AB15" s="159">
        <v>16.4</v>
      </c>
      <c r="AC15" s="159">
        <v>21.17</v>
      </c>
      <c r="AD15" s="81" t="str">
        <f>IF(AB15&gt;AC15,"ДА","НЕТ")</f>
        <v>НЕТ</v>
      </c>
    </row>
    <row r="16" spans="1:30" s="7" customFormat="1" ht="45" customHeight="1">
      <c r="A16" s="106"/>
      <c r="B16" s="179" t="s">
        <v>31</v>
      </c>
      <c r="C16" s="179" t="s">
        <v>31</v>
      </c>
      <c r="D16" s="171">
        <v>7257568</v>
      </c>
      <c r="E16" s="171">
        <v>4954766</v>
      </c>
      <c r="F16" s="171">
        <v>293626</v>
      </c>
      <c r="G16" s="171">
        <v>119710573</v>
      </c>
      <c r="H16" s="171">
        <v>4531377</v>
      </c>
      <c r="I16" s="171">
        <v>255374</v>
      </c>
      <c r="J16" s="171">
        <v>895798</v>
      </c>
      <c r="K16" s="171">
        <v>3112029</v>
      </c>
      <c r="L16" s="171">
        <v>1692010</v>
      </c>
      <c r="M16" s="171">
        <f>G16+(H16+I16+J16+K16)*25+L16</f>
        <v>341267033</v>
      </c>
      <c r="N16" s="171">
        <f>O16/O15*100</f>
        <v>100</v>
      </c>
      <c r="O16" s="171">
        <v>403030688</v>
      </c>
      <c r="P16" s="160">
        <f>(D16-(E16+F16))/M16</f>
        <v>0.005887401376973907</v>
      </c>
      <c r="Q16" s="160">
        <f>0.04*0.6</f>
        <v>0.024</v>
      </c>
      <c r="R16" s="160" t="str">
        <f>IF(P16&gt;Q16,"ДА","НЕТ")</f>
        <v>НЕТ</v>
      </c>
      <c r="S16" s="161"/>
      <c r="T16" s="162"/>
      <c r="U16" s="180"/>
      <c r="V16" s="180"/>
      <c r="W16" s="180"/>
      <c r="X16" s="163"/>
      <c r="Y16" s="164"/>
      <c r="Z16" s="166"/>
      <c r="AA16" s="166"/>
      <c r="AB16" s="166"/>
      <c r="AC16" s="166"/>
      <c r="AD16" s="82"/>
    </row>
    <row r="17" spans="1:30" ht="45" customHeight="1">
      <c r="A17" s="106">
        <v>2</v>
      </c>
      <c r="B17" s="181" t="s">
        <v>70</v>
      </c>
      <c r="C17" s="181" t="s">
        <v>70</v>
      </c>
      <c r="D17" s="171">
        <v>1568776</v>
      </c>
      <c r="E17" s="171">
        <v>8430</v>
      </c>
      <c r="F17" s="171">
        <v>0</v>
      </c>
      <c r="G17" s="171">
        <f>G18</f>
        <v>62088818</v>
      </c>
      <c r="H17" s="171">
        <f>H18</f>
        <v>499920</v>
      </c>
      <c r="I17" s="171">
        <f>I18</f>
        <v>320281</v>
      </c>
      <c r="J17" s="171">
        <f>J18</f>
        <v>1435080</v>
      </c>
      <c r="K17" s="171">
        <f>K18</f>
        <v>450789</v>
      </c>
      <c r="L17" s="171">
        <v>409172</v>
      </c>
      <c r="M17" s="171">
        <f>G17+(H17+I17+J17+K17)*25+L17</f>
        <v>130149740</v>
      </c>
      <c r="N17" s="171" t="s">
        <v>25</v>
      </c>
      <c r="O17" s="171">
        <f>O18</f>
        <v>256470960</v>
      </c>
      <c r="P17" s="160">
        <f>(D17-(E17+F17))/M17</f>
        <v>0.011988852225136985</v>
      </c>
      <c r="Q17" s="160">
        <f>0.04*0.2</f>
        <v>0.008</v>
      </c>
      <c r="R17" s="160" t="str">
        <f>IF(P17&gt;Q17,"ДА","НЕТ")</f>
        <v>ДА</v>
      </c>
      <c r="S17" s="161">
        <f>P17+P18</f>
        <v>0.055680927215067816</v>
      </c>
      <c r="T17" s="162" t="str">
        <f>IF(S17&gt;=0.04,"ДА","НЕТ")</f>
        <v>ДА</v>
      </c>
      <c r="U17" s="180">
        <v>4.98</v>
      </c>
      <c r="V17" s="180">
        <v>23.91</v>
      </c>
      <c r="W17" s="180">
        <v>34.81</v>
      </c>
      <c r="X17" s="163">
        <v>18.72</v>
      </c>
      <c r="Y17" s="164" t="str">
        <f>IF(W17&gt;X17,"ДА","НЕТ")</f>
        <v>ДА</v>
      </c>
      <c r="Z17" s="166">
        <v>4.64</v>
      </c>
      <c r="AA17" s="166">
        <v>23.51</v>
      </c>
      <c r="AB17" s="166">
        <v>34.37</v>
      </c>
      <c r="AC17" s="166">
        <v>21.17</v>
      </c>
      <c r="AD17" s="81" t="str">
        <f>IF(AB17&gt;AC17,"ДА","НЕТ")</f>
        <v>ДА</v>
      </c>
    </row>
    <row r="18" spans="1:30" s="7" customFormat="1" ht="45" customHeight="1">
      <c r="A18" s="106"/>
      <c r="B18" s="179" t="s">
        <v>52</v>
      </c>
      <c r="C18" s="179" t="s">
        <v>52</v>
      </c>
      <c r="D18" s="171">
        <v>6008244.2</v>
      </c>
      <c r="E18" s="171">
        <v>321732</v>
      </c>
      <c r="F18" s="171">
        <v>0</v>
      </c>
      <c r="G18" s="171">
        <v>62088818</v>
      </c>
      <c r="H18" s="171">
        <v>499920</v>
      </c>
      <c r="I18" s="171">
        <v>320281</v>
      </c>
      <c r="J18" s="171">
        <v>1435080</v>
      </c>
      <c r="K18" s="171">
        <v>450789</v>
      </c>
      <c r="L18" s="171">
        <v>409172</v>
      </c>
      <c r="M18" s="171">
        <f>G18+(H18+I18+J18+K18)*25+L18</f>
        <v>130149740</v>
      </c>
      <c r="N18" s="171">
        <f>O18/O17*100</f>
        <v>100</v>
      </c>
      <c r="O18" s="171">
        <v>256470960</v>
      </c>
      <c r="P18" s="160">
        <f>(D18-(E18+F18))/M18</f>
        <v>0.04369207498993083</v>
      </c>
      <c r="Q18" s="160">
        <f>0.04*0.8</f>
        <v>0.032</v>
      </c>
      <c r="R18" s="160" t="str">
        <f>IF(P18&gt;Q18,"ДА","НЕТ")</f>
        <v>ДА</v>
      </c>
      <c r="S18" s="161"/>
      <c r="T18" s="162"/>
      <c r="U18" s="180"/>
      <c r="V18" s="180"/>
      <c r="W18" s="180"/>
      <c r="X18" s="163"/>
      <c r="Y18" s="164"/>
      <c r="Z18" s="166"/>
      <c r="AA18" s="166"/>
      <c r="AB18" s="166"/>
      <c r="AC18" s="166"/>
      <c r="AD18" s="82"/>
    </row>
    <row r="19" spans="1:30" s="7" customFormat="1" ht="45" customHeight="1">
      <c r="A19" s="120">
        <v>3</v>
      </c>
      <c r="B19" s="181" t="s">
        <v>69</v>
      </c>
      <c r="C19" s="181" t="s">
        <v>69</v>
      </c>
      <c r="D19" s="171">
        <v>3501324</v>
      </c>
      <c r="E19" s="171">
        <v>501766</v>
      </c>
      <c r="F19" s="171">
        <v>0</v>
      </c>
      <c r="G19" s="171">
        <v>38493199</v>
      </c>
      <c r="H19" s="171">
        <v>218900</v>
      </c>
      <c r="I19" s="171">
        <v>30748</v>
      </c>
      <c r="J19" s="171">
        <v>16618</v>
      </c>
      <c r="K19" s="171">
        <v>357476</v>
      </c>
      <c r="L19" s="171">
        <v>36259</v>
      </c>
      <c r="M19" s="171">
        <f>G19+(H19+I19+J19+K19)*25+L19</f>
        <v>54123008</v>
      </c>
      <c r="N19" s="171">
        <f>O19/O19*100</f>
        <v>100</v>
      </c>
      <c r="O19" s="171">
        <v>83784426</v>
      </c>
      <c r="P19" s="160">
        <f>(D19-(E19+F19))/M19</f>
        <v>0.05542112515254141</v>
      </c>
      <c r="Q19" s="160">
        <v>0.04</v>
      </c>
      <c r="R19" s="160" t="str">
        <f>IF(P19&gt;Q19,"ДА","НЕТ")</f>
        <v>ДА</v>
      </c>
      <c r="S19" s="160" t="s">
        <v>25</v>
      </c>
      <c r="T19" s="160" t="s">
        <v>25</v>
      </c>
      <c r="U19" s="182">
        <v>1.48</v>
      </c>
      <c r="V19" s="182">
        <v>13.35</v>
      </c>
      <c r="W19" s="182">
        <v>29.22</v>
      </c>
      <c r="X19" s="168">
        <v>18.72</v>
      </c>
      <c r="Y19" s="169" t="str">
        <f>IF(W19&gt;X19,"ДА","НЕТ")</f>
        <v>ДА</v>
      </c>
      <c r="Z19" s="170">
        <v>2.08</v>
      </c>
      <c r="AA19" s="170">
        <v>14.03</v>
      </c>
      <c r="AB19" s="170">
        <v>30</v>
      </c>
      <c r="AC19" s="170">
        <v>21.17</v>
      </c>
      <c r="AD19" s="83" t="str">
        <f>IF(AB19&gt;AC19,"ДА","НЕТ")</f>
        <v>ДА</v>
      </c>
    </row>
    <row r="20" spans="1:30" s="7" customFormat="1" ht="45" customHeight="1">
      <c r="A20" s="120">
        <v>4</v>
      </c>
      <c r="B20" s="181" t="s">
        <v>68</v>
      </c>
      <c r="C20" s="181" t="s">
        <v>68</v>
      </c>
      <c r="D20" s="171">
        <v>21772589</v>
      </c>
      <c r="E20" s="171">
        <v>973393</v>
      </c>
      <c r="F20" s="171">
        <v>0</v>
      </c>
      <c r="G20" s="171">
        <v>178504846</v>
      </c>
      <c r="H20" s="171">
        <v>1501258</v>
      </c>
      <c r="I20" s="171">
        <v>583814</v>
      </c>
      <c r="J20" s="171">
        <v>5510874</v>
      </c>
      <c r="K20" s="171">
        <v>648292</v>
      </c>
      <c r="L20" s="171">
        <v>3519702</v>
      </c>
      <c r="M20" s="171">
        <f>G20+(H20+I20+J20+K20)*25+L20</f>
        <v>388130498</v>
      </c>
      <c r="N20" s="171">
        <f>O20/O20*100</f>
        <v>100</v>
      </c>
      <c r="O20" s="171">
        <v>507007885</v>
      </c>
      <c r="P20" s="160">
        <f>(D20-(E20+F20))/M20</f>
        <v>0.05358815168397305</v>
      </c>
      <c r="Q20" s="160">
        <v>0.04</v>
      </c>
      <c r="R20" s="160" t="str">
        <f>IF(P20&gt;Q20,"ДА","НЕТ")</f>
        <v>ДА</v>
      </c>
      <c r="S20" s="160" t="s">
        <v>25</v>
      </c>
      <c r="T20" s="160" t="s">
        <v>25</v>
      </c>
      <c r="U20" s="182">
        <v>4.48</v>
      </c>
      <c r="V20" s="182">
        <v>18.53</v>
      </c>
      <c r="W20" s="182">
        <v>33.16</v>
      </c>
      <c r="X20" s="168">
        <v>18.72</v>
      </c>
      <c r="Y20" s="169" t="s">
        <v>50</v>
      </c>
      <c r="Z20" s="170">
        <v>2.72</v>
      </c>
      <c r="AA20" s="170">
        <v>16.53</v>
      </c>
      <c r="AB20" s="170">
        <v>30.92</v>
      </c>
      <c r="AC20" s="170">
        <v>21.17</v>
      </c>
      <c r="AD20" s="84" t="s">
        <v>50</v>
      </c>
    </row>
    <row r="21" spans="1:30" s="7" customFormat="1" ht="45" customHeight="1">
      <c r="A21" s="120">
        <v>5</v>
      </c>
      <c r="B21" s="181" t="s">
        <v>67</v>
      </c>
      <c r="C21" s="181" t="s">
        <v>67</v>
      </c>
      <c r="D21" s="171">
        <v>31138451</v>
      </c>
      <c r="E21" s="171">
        <v>1951611</v>
      </c>
      <c r="F21" s="171">
        <v>0</v>
      </c>
      <c r="G21" s="171">
        <v>177529270</v>
      </c>
      <c r="H21" s="171">
        <v>1648427</v>
      </c>
      <c r="I21" s="171">
        <v>206703</v>
      </c>
      <c r="J21" s="171">
        <v>11356247</v>
      </c>
      <c r="K21" s="171">
        <v>2580167</v>
      </c>
      <c r="L21" s="171">
        <v>8580676</v>
      </c>
      <c r="M21" s="171">
        <f>G21+(H21+I21+J21+K21)*25+L21</f>
        <v>580898546</v>
      </c>
      <c r="N21" s="171">
        <f>O21/O21*100</f>
        <v>100</v>
      </c>
      <c r="O21" s="171">
        <v>916563704</v>
      </c>
      <c r="P21" s="160">
        <f>(D21-(E21+F21))/M21</f>
        <v>0.050244298597366434</v>
      </c>
      <c r="Q21" s="160">
        <v>0.04</v>
      </c>
      <c r="R21" s="160" t="str">
        <f>IF(P21&gt;Q21,"ДА","НЕТ")</f>
        <v>ДА</v>
      </c>
      <c r="S21" s="160" t="s">
        <v>25</v>
      </c>
      <c r="T21" s="160" t="s">
        <v>25</v>
      </c>
      <c r="U21" s="168">
        <v>1.07</v>
      </c>
      <c r="V21" s="168">
        <v>22.54</v>
      </c>
      <c r="W21" s="168">
        <v>31.4</v>
      </c>
      <c r="X21" s="168">
        <v>18.72</v>
      </c>
      <c r="Y21" s="169" t="str">
        <f>IF(W21&gt;X21,"ДА","НЕТ")</f>
        <v>ДА</v>
      </c>
      <c r="Z21" s="170">
        <v>-0.82</v>
      </c>
      <c r="AA21" s="170">
        <v>20.25</v>
      </c>
      <c r="AB21" s="170">
        <v>28.94</v>
      </c>
      <c r="AC21" s="170">
        <v>21.17</v>
      </c>
      <c r="AD21" s="84" t="str">
        <f>IF(AB21&gt;AC21,"ДА","НЕТ")</f>
        <v>ДА</v>
      </c>
    </row>
    <row r="22" spans="1:30" s="7" customFormat="1" ht="45" customHeight="1">
      <c r="A22" s="120">
        <v>6</v>
      </c>
      <c r="B22" s="181" t="s">
        <v>66</v>
      </c>
      <c r="C22" s="181" t="s">
        <v>66</v>
      </c>
      <c r="D22" s="171">
        <v>768523</v>
      </c>
      <c r="E22" s="171">
        <v>432470</v>
      </c>
      <c r="F22" s="171">
        <v>16782</v>
      </c>
      <c r="G22" s="171">
        <v>16505940</v>
      </c>
      <c r="H22" s="171">
        <v>94279</v>
      </c>
      <c r="I22" s="171">
        <v>10161</v>
      </c>
      <c r="J22" s="171">
        <v>11713</v>
      </c>
      <c r="K22" s="171">
        <v>132984</v>
      </c>
      <c r="L22" s="171">
        <v>378215</v>
      </c>
      <c r="M22" s="171">
        <f>G22+(H22+I22+J22+K22)*25+L22</f>
        <v>23112580</v>
      </c>
      <c r="N22" s="171">
        <f>O22/O22*100</f>
        <v>100</v>
      </c>
      <c r="O22" s="171">
        <v>22536816</v>
      </c>
      <c r="P22" s="160">
        <f>(D22-(E22+F22))/M22</f>
        <v>0.01381373260795636</v>
      </c>
      <c r="Q22" s="160">
        <v>0.04</v>
      </c>
      <c r="R22" s="160" t="str">
        <f>IF(P22&gt;Q22,"ДА","НЕТ")</f>
        <v>НЕТ</v>
      </c>
      <c r="S22" s="160" t="s">
        <v>25</v>
      </c>
      <c r="T22" s="160" t="s">
        <v>25</v>
      </c>
      <c r="U22" s="168">
        <v>0.69</v>
      </c>
      <c r="V22" s="168">
        <v>3.25</v>
      </c>
      <c r="W22" s="168">
        <v>15.78</v>
      </c>
      <c r="X22" s="168">
        <v>18.72</v>
      </c>
      <c r="Y22" s="169" t="str">
        <f>IF(W22&gt;X22,"ДА","НЕТ")</f>
        <v>НЕТ</v>
      </c>
      <c r="Z22" s="170">
        <v>1.06</v>
      </c>
      <c r="AA22" s="170">
        <v>3.63</v>
      </c>
      <c r="AB22" s="170">
        <v>16.21</v>
      </c>
      <c r="AC22" s="170">
        <v>21.17</v>
      </c>
      <c r="AD22" s="84" t="str">
        <f>IF(AB22&gt;AC22,"ДА","НЕТ")</f>
        <v>НЕТ</v>
      </c>
    </row>
    <row r="23" spans="1:30" s="7" customFormat="1" ht="45" customHeight="1">
      <c r="A23" s="120">
        <v>7</v>
      </c>
      <c r="B23" s="181" t="s">
        <v>65</v>
      </c>
      <c r="C23" s="181" t="s">
        <v>65</v>
      </c>
      <c r="D23" s="171">
        <v>2384050</v>
      </c>
      <c r="E23" s="171">
        <v>235881</v>
      </c>
      <c r="F23" s="171">
        <v>0</v>
      </c>
      <c r="G23" s="171">
        <v>33398085</v>
      </c>
      <c r="H23" s="171">
        <v>218177</v>
      </c>
      <c r="I23" s="171">
        <v>38761</v>
      </c>
      <c r="J23" s="171">
        <v>83718</v>
      </c>
      <c r="K23" s="171">
        <v>128948</v>
      </c>
      <c r="L23" s="171">
        <v>332710</v>
      </c>
      <c r="M23" s="171">
        <f>G23+(H23+I23+J23+K23)*25+L23</f>
        <v>45470895</v>
      </c>
      <c r="N23" s="171">
        <f>O23/O23*100</f>
        <v>100</v>
      </c>
      <c r="O23" s="171">
        <v>110675815</v>
      </c>
      <c r="P23" s="160">
        <f>(D23-(E23+F23))/M23</f>
        <v>0.047242725264149736</v>
      </c>
      <c r="Q23" s="160">
        <v>0.04</v>
      </c>
      <c r="R23" s="160" t="str">
        <f>IF(P23&gt;Q23,"ДА","НЕТ")</f>
        <v>ДА</v>
      </c>
      <c r="S23" s="160" t="s">
        <v>25</v>
      </c>
      <c r="T23" s="160" t="s">
        <v>25</v>
      </c>
      <c r="U23" s="168">
        <v>4.77</v>
      </c>
      <c r="V23" s="168">
        <v>19.09</v>
      </c>
      <c r="W23" s="168">
        <v>41.01</v>
      </c>
      <c r="X23" s="168">
        <v>18.72</v>
      </c>
      <c r="Y23" s="169" t="str">
        <f>IF(W23&gt;X23,"ДА","НЕТ")</f>
        <v>ДА</v>
      </c>
      <c r="Z23" s="170">
        <v>4.88</v>
      </c>
      <c r="AA23" s="170">
        <v>19.22</v>
      </c>
      <c r="AB23" s="170">
        <v>41.17</v>
      </c>
      <c r="AC23" s="170">
        <v>21.17</v>
      </c>
      <c r="AD23" s="84" t="str">
        <f>IF(AB23&gt;AC23,"ДА","НЕТ")</f>
        <v>ДА</v>
      </c>
    </row>
    <row r="24" spans="1:30" s="7" customFormat="1" ht="45" customHeight="1">
      <c r="A24" s="120">
        <v>8</v>
      </c>
      <c r="B24" s="181" t="s">
        <v>64</v>
      </c>
      <c r="C24" s="181" t="s">
        <v>64</v>
      </c>
      <c r="D24" s="171">
        <v>6314752</v>
      </c>
      <c r="E24" s="171">
        <v>84195</v>
      </c>
      <c r="F24" s="171">
        <v>0</v>
      </c>
      <c r="G24" s="171">
        <v>36837398</v>
      </c>
      <c r="H24" s="171">
        <v>2287967</v>
      </c>
      <c r="I24" s="171">
        <v>123389</v>
      </c>
      <c r="J24" s="171">
        <v>736298</v>
      </c>
      <c r="K24" s="171">
        <v>554277</v>
      </c>
      <c r="L24" s="171">
        <v>723074</v>
      </c>
      <c r="M24" s="171">
        <f>G24+(H24+I24+J24+K24)*25+L24</f>
        <v>130108747</v>
      </c>
      <c r="N24" s="171">
        <f>O24/O24*100</f>
        <v>100</v>
      </c>
      <c r="O24" s="171">
        <v>149156751</v>
      </c>
      <c r="P24" s="160">
        <f>(D24-(E24+F24))/M24</f>
        <v>0.04788730307271347</v>
      </c>
      <c r="Q24" s="160">
        <v>0.04</v>
      </c>
      <c r="R24" s="160" t="str">
        <f>IF(P24&gt;Q24,"ДА","НЕТ")</f>
        <v>ДА</v>
      </c>
      <c r="S24" s="160" t="s">
        <v>25</v>
      </c>
      <c r="T24" s="160" t="s">
        <v>25</v>
      </c>
      <c r="U24" s="168">
        <v>7.61</v>
      </c>
      <c r="V24" s="168">
        <v>21.33</v>
      </c>
      <c r="W24" s="168">
        <v>29.89</v>
      </c>
      <c r="X24" s="168">
        <v>18.72</v>
      </c>
      <c r="Y24" s="169" t="str">
        <f>IF(W24&gt;X24,"ДА","НЕТ")</f>
        <v>ДА</v>
      </c>
      <c r="Z24" s="170">
        <v>6.69</v>
      </c>
      <c r="AA24" s="170">
        <v>20.29</v>
      </c>
      <c r="AB24" s="170">
        <v>28.78</v>
      </c>
      <c r="AC24" s="170">
        <v>21.17</v>
      </c>
      <c r="AD24" s="84" t="str">
        <f>IF(AB24&gt;AC24,"ДА","НЕТ")</f>
        <v>ДА</v>
      </c>
    </row>
    <row r="25" spans="1:30" s="7" customFormat="1" ht="45" customHeight="1">
      <c r="A25" s="120">
        <v>9</v>
      </c>
      <c r="B25" s="181" t="s">
        <v>63</v>
      </c>
      <c r="C25" s="181" t="s">
        <v>63</v>
      </c>
      <c r="D25" s="171">
        <v>2354509</v>
      </c>
      <c r="E25" s="171">
        <v>330728</v>
      </c>
      <c r="F25" s="171">
        <v>0</v>
      </c>
      <c r="G25" s="171">
        <v>24030041</v>
      </c>
      <c r="H25" s="171">
        <v>442274</v>
      </c>
      <c r="I25" s="171">
        <v>63079</v>
      </c>
      <c r="J25" s="171">
        <v>73013</v>
      </c>
      <c r="K25" s="171">
        <v>451473</v>
      </c>
      <c r="L25" s="171">
        <v>60858</v>
      </c>
      <c r="M25" s="171">
        <f>G25+(H25+I25+J25+K25)*25+L25</f>
        <v>49836874</v>
      </c>
      <c r="N25" s="171">
        <f>O25/O25*100</f>
        <v>100</v>
      </c>
      <c r="O25" s="171">
        <v>74364602</v>
      </c>
      <c r="P25" s="160">
        <f>(D25-(E25+F25))/M25</f>
        <v>0.040608104753921764</v>
      </c>
      <c r="Q25" s="160">
        <v>0.04</v>
      </c>
      <c r="R25" s="160" t="str">
        <f>IF(P25&gt;Q25,"ДА","НЕТ")</f>
        <v>ДА</v>
      </c>
      <c r="S25" s="160" t="s">
        <v>25</v>
      </c>
      <c r="T25" s="160" t="s">
        <v>25</v>
      </c>
      <c r="U25" s="168">
        <v>0.56</v>
      </c>
      <c r="V25" s="168">
        <v>6.91</v>
      </c>
      <c r="W25" s="168">
        <v>22.63</v>
      </c>
      <c r="X25" s="168">
        <v>18.72</v>
      </c>
      <c r="Y25" s="169" t="str">
        <f>IF(W25&gt;X25,"ДА","НЕТ")</f>
        <v>ДА</v>
      </c>
      <c r="Z25" s="170">
        <v>1.72</v>
      </c>
      <c r="AA25" s="170">
        <v>8.15</v>
      </c>
      <c r="AB25" s="170">
        <v>24.04</v>
      </c>
      <c r="AC25" s="170">
        <v>21.17</v>
      </c>
      <c r="AD25" s="84" t="str">
        <f>IF(AB25&gt;AC25,"ДА","НЕТ")</f>
        <v>ДА</v>
      </c>
    </row>
    <row r="26" spans="1:30" s="7" customFormat="1" ht="45" customHeight="1">
      <c r="A26" s="120">
        <v>10</v>
      </c>
      <c r="B26" s="181" t="s">
        <v>62</v>
      </c>
      <c r="C26" s="181" t="s">
        <v>62</v>
      </c>
      <c r="D26" s="171">
        <v>3656518</v>
      </c>
      <c r="E26" s="171">
        <v>84070</v>
      </c>
      <c r="F26" s="171">
        <v>0</v>
      </c>
      <c r="G26" s="171">
        <v>43229877</v>
      </c>
      <c r="H26" s="171">
        <v>293908</v>
      </c>
      <c r="I26" s="171">
        <v>171047</v>
      </c>
      <c r="J26" s="171">
        <v>374513</v>
      </c>
      <c r="K26" s="171">
        <v>182614</v>
      </c>
      <c r="L26" s="171">
        <v>615875</v>
      </c>
      <c r="M26" s="171">
        <f>G26+(H26+I26+J26+K26)*25+L26</f>
        <v>69397802</v>
      </c>
      <c r="N26" s="171">
        <f>O26/O26*100</f>
        <v>100</v>
      </c>
      <c r="O26" s="171">
        <v>151049227</v>
      </c>
      <c r="P26" s="160">
        <f>(D26-(E26+F26))/M26</f>
        <v>0.05147782634383723</v>
      </c>
      <c r="Q26" s="160">
        <v>0.04</v>
      </c>
      <c r="R26" s="160" t="str">
        <f>IF(P26&gt;Q26,"ДА","НЕТ")</f>
        <v>ДА</v>
      </c>
      <c r="S26" s="160" t="s">
        <v>25</v>
      </c>
      <c r="T26" s="160" t="s">
        <v>25</v>
      </c>
      <c r="U26" s="168">
        <v>3.04</v>
      </c>
      <c r="V26" s="168">
        <v>16.74</v>
      </c>
      <c r="W26" s="168">
        <v>38.14</v>
      </c>
      <c r="X26" s="168">
        <v>18.72</v>
      </c>
      <c r="Y26" s="169" t="str">
        <f>IF(W26&gt;X26,"ДА","НЕТ")</f>
        <v>ДА</v>
      </c>
      <c r="Z26" s="170">
        <v>3.52</v>
      </c>
      <c r="AA26" s="170">
        <v>17.28</v>
      </c>
      <c r="AB26" s="170">
        <v>38.78</v>
      </c>
      <c r="AC26" s="170">
        <v>21.17</v>
      </c>
      <c r="AD26" s="84" t="str">
        <f>IF(AB26&gt;AC26,"ДА","НЕТ")</f>
        <v>ДА</v>
      </c>
    </row>
    <row r="27" spans="1:30" s="7" customFormat="1" ht="45" customHeight="1">
      <c r="A27" s="205">
        <v>11</v>
      </c>
      <c r="B27" s="226" t="s">
        <v>61</v>
      </c>
      <c r="C27" s="226" t="s">
        <v>61</v>
      </c>
      <c r="D27" s="227">
        <v>2178975</v>
      </c>
      <c r="E27" s="227">
        <v>96586</v>
      </c>
      <c r="F27" s="227">
        <v>0</v>
      </c>
      <c r="G27" s="227">
        <v>31630505</v>
      </c>
      <c r="H27" s="227">
        <v>193320</v>
      </c>
      <c r="I27" s="227">
        <v>20141</v>
      </c>
      <c r="J27" s="227">
        <v>90244</v>
      </c>
      <c r="K27" s="227">
        <v>7589</v>
      </c>
      <c r="L27" s="227">
        <v>0</v>
      </c>
      <c r="M27" s="227">
        <f>G27+(H27+I27+J27+K27)*25+L27</f>
        <v>39412855</v>
      </c>
      <c r="N27" s="227">
        <f>O27/O27*100</f>
        <v>100</v>
      </c>
      <c r="O27" s="227">
        <v>70071292</v>
      </c>
      <c r="P27" s="221">
        <f>(D27-(E27+F27))/M27</f>
        <v>0.052835274176407675</v>
      </c>
      <c r="Q27" s="221">
        <v>0.04</v>
      </c>
      <c r="R27" s="221" t="str">
        <f>IF(P27&gt;Q27,"ДА","НЕТ")</f>
        <v>ДА</v>
      </c>
      <c r="S27" s="221" t="s">
        <v>25</v>
      </c>
      <c r="T27" s="221" t="s">
        <v>25</v>
      </c>
      <c r="U27" s="223">
        <v>3.01</v>
      </c>
      <c r="V27" s="223">
        <v>18.78</v>
      </c>
      <c r="W27" s="223" t="s">
        <v>24</v>
      </c>
      <c r="X27" s="223">
        <v>18.72</v>
      </c>
      <c r="Y27" s="224" t="s">
        <v>24</v>
      </c>
      <c r="Z27" s="225">
        <v>2.3</v>
      </c>
      <c r="AA27" s="225">
        <v>17.97</v>
      </c>
      <c r="AB27" s="228" t="s">
        <v>24</v>
      </c>
      <c r="AC27" s="225">
        <v>21.17</v>
      </c>
      <c r="AD27" s="84" t="s">
        <v>24</v>
      </c>
    </row>
    <row r="28" spans="1:30" s="9" customFormat="1" ht="45" customHeight="1">
      <c r="A28" s="235" t="s">
        <v>26</v>
      </c>
      <c r="B28" s="235"/>
      <c r="C28" s="235"/>
      <c r="D28" s="177" t="s">
        <v>25</v>
      </c>
      <c r="E28" s="177" t="s">
        <v>25</v>
      </c>
      <c r="F28" s="177" t="s">
        <v>25</v>
      </c>
      <c r="G28" s="177" t="s">
        <v>25</v>
      </c>
      <c r="H28" s="177" t="s">
        <v>25</v>
      </c>
      <c r="I28" s="177" t="s">
        <v>25</v>
      </c>
      <c r="J28" s="177" t="s">
        <v>25</v>
      </c>
      <c r="K28" s="177" t="s">
        <v>25</v>
      </c>
      <c r="L28" s="177" t="s">
        <v>25</v>
      </c>
      <c r="M28" s="177" t="s">
        <v>25</v>
      </c>
      <c r="N28" s="177"/>
      <c r="O28" s="177" t="s">
        <v>25</v>
      </c>
      <c r="P28" s="153" t="s">
        <v>25</v>
      </c>
      <c r="Q28" s="153" t="s">
        <v>25</v>
      </c>
      <c r="R28" s="153" t="s">
        <v>25</v>
      </c>
      <c r="S28" s="153" t="s">
        <v>25</v>
      </c>
      <c r="T28" s="153" t="s">
        <v>25</v>
      </c>
      <c r="U28" s="245">
        <v>2.37</v>
      </c>
      <c r="V28" s="245">
        <v>19.22</v>
      </c>
      <c r="W28" s="245">
        <v>27.34</v>
      </c>
      <c r="X28" s="244" t="s">
        <v>25</v>
      </c>
      <c r="Y28" s="244" t="s">
        <v>25</v>
      </c>
      <c r="Z28" s="245">
        <v>1.45</v>
      </c>
      <c r="AA28" s="245">
        <v>18.21</v>
      </c>
      <c r="AB28" s="245">
        <v>26.21</v>
      </c>
      <c r="AC28" s="153" t="s">
        <v>25</v>
      </c>
      <c r="AD28" s="85" t="s">
        <v>25</v>
      </c>
    </row>
    <row r="29" spans="1:30" s="9" customFormat="1" ht="45" customHeight="1">
      <c r="A29" s="125" t="s">
        <v>27</v>
      </c>
      <c r="B29" s="125"/>
      <c r="C29" s="125"/>
      <c r="D29" s="172" t="s">
        <v>25</v>
      </c>
      <c r="E29" s="172" t="s">
        <v>25</v>
      </c>
      <c r="F29" s="172" t="s">
        <v>25</v>
      </c>
      <c r="G29" s="172" t="s">
        <v>25</v>
      </c>
      <c r="H29" s="172" t="s">
        <v>25</v>
      </c>
      <c r="I29" s="172" t="s">
        <v>25</v>
      </c>
      <c r="J29" s="172" t="s">
        <v>25</v>
      </c>
      <c r="K29" s="172" t="s">
        <v>25</v>
      </c>
      <c r="L29" s="172" t="s">
        <v>25</v>
      </c>
      <c r="M29" s="172" t="s">
        <v>25</v>
      </c>
      <c r="N29" s="172"/>
      <c r="O29" s="172" t="s">
        <v>25</v>
      </c>
      <c r="P29" s="173" t="s">
        <v>25</v>
      </c>
      <c r="Q29" s="173" t="s">
        <v>25</v>
      </c>
      <c r="R29" s="173" t="s">
        <v>25</v>
      </c>
      <c r="S29" s="174" t="s">
        <v>25</v>
      </c>
      <c r="T29" s="174" t="s">
        <v>25</v>
      </c>
      <c r="U29" s="174" t="s">
        <v>25</v>
      </c>
      <c r="V29" s="174" t="s">
        <v>25</v>
      </c>
      <c r="W29" s="183">
        <v>26.75</v>
      </c>
      <c r="X29" s="174" t="s">
        <v>25</v>
      </c>
      <c r="Y29" s="174" t="s">
        <v>25</v>
      </c>
      <c r="Z29" s="174" t="s">
        <v>25</v>
      </c>
      <c r="AA29" s="174" t="s">
        <v>25</v>
      </c>
      <c r="AB29" s="183">
        <v>24.91</v>
      </c>
      <c r="AC29" s="173" t="s">
        <v>25</v>
      </c>
      <c r="AD29" s="85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  <mergeCell ref="AC15:AC16"/>
    <mergeCell ref="AD15:AD16"/>
    <mergeCell ref="Z11:AD11"/>
    <mergeCell ref="Y12:Y13"/>
    <mergeCell ref="Z12:Z13"/>
    <mergeCell ref="AA12:AA13"/>
    <mergeCell ref="AB12:AB13"/>
    <mergeCell ref="AC12:AC13"/>
    <mergeCell ref="AD12:AD13"/>
    <mergeCell ref="A9:X9"/>
    <mergeCell ref="D11:T11"/>
    <mergeCell ref="G12:G13"/>
    <mergeCell ref="H12:K12"/>
    <mergeCell ref="M12:M13"/>
    <mergeCell ref="B21:C21"/>
    <mergeCell ref="U11:Y11"/>
    <mergeCell ref="Y15:Y16"/>
    <mergeCell ref="X12:X13"/>
    <mergeCell ref="X15:X16"/>
    <mergeCell ref="E12:E13"/>
    <mergeCell ref="V12:V13"/>
    <mergeCell ref="O12:O13"/>
    <mergeCell ref="S15:S16"/>
    <mergeCell ref="F12:F13"/>
    <mergeCell ref="Q12:Q13"/>
    <mergeCell ref="R12:R13"/>
    <mergeCell ref="L12:L13"/>
    <mergeCell ref="V15:V16"/>
    <mergeCell ref="W12:W13"/>
    <mergeCell ref="S12:S13"/>
    <mergeCell ref="T12:T13"/>
    <mergeCell ref="P12:P13"/>
    <mergeCell ref="B26:C26"/>
    <mergeCell ref="B14:C14"/>
    <mergeCell ref="B24:C24"/>
    <mergeCell ref="U12:U13"/>
    <mergeCell ref="W17:W18"/>
    <mergeCell ref="B11:C13"/>
    <mergeCell ref="B15:C15"/>
    <mergeCell ref="B19:C19"/>
    <mergeCell ref="A11:A13"/>
    <mergeCell ref="D12:D13"/>
    <mergeCell ref="A17:A18"/>
    <mergeCell ref="B17:C17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V17:V18"/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12" width="16.00390625" style="8" customWidth="1"/>
    <col min="13" max="13" width="18.75390625" style="8" customWidth="1"/>
    <col min="14" max="14" width="18.75390625" style="8" hidden="1" customWidth="1"/>
    <col min="15" max="15" width="18.125" style="8" customWidth="1"/>
    <col min="16" max="19" width="15.375" style="8" customWidth="1"/>
    <col min="20" max="20" width="15.00390625" style="8" customWidth="1"/>
    <col min="21" max="24" width="14.75390625" style="8" customWidth="1"/>
    <col min="25" max="28" width="13.625" style="8" customWidth="1"/>
    <col min="29" max="30" width="12.375" style="8" customWidth="1"/>
    <col min="31" max="16384" width="9.125" style="8" customWidth="1"/>
  </cols>
  <sheetData>
    <row r="9" spans="1:24" ht="42" customHeight="1">
      <c r="A9" s="47" t="s">
        <v>80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30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</row>
    <row r="12" spans="1:30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21" t="s">
        <v>79</v>
      </c>
      <c r="V12" s="21" t="s">
        <v>78</v>
      </c>
      <c r="W12" s="21" t="s">
        <v>77</v>
      </c>
      <c r="X12" s="21" t="s">
        <v>22</v>
      </c>
      <c r="Y12" s="21" t="s">
        <v>56</v>
      </c>
      <c r="Z12" s="21" t="s">
        <v>79</v>
      </c>
      <c r="AA12" s="21" t="s">
        <v>78</v>
      </c>
      <c r="AB12" s="21" t="s">
        <v>77</v>
      </c>
      <c r="AC12" s="21" t="s">
        <v>22</v>
      </c>
      <c r="AD12" s="21" t="s">
        <v>56</v>
      </c>
    </row>
    <row r="13" spans="1:30" s="7" customFormat="1" ht="54.7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31"/>
      <c r="V13" s="31" t="s">
        <v>55</v>
      </c>
      <c r="W13" s="31" t="s">
        <v>54</v>
      </c>
      <c r="X13" s="31"/>
      <c r="Y13" s="31"/>
      <c r="Z13" s="31"/>
      <c r="AA13" s="31" t="s">
        <v>55</v>
      </c>
      <c r="AB13" s="31" t="s">
        <v>54</v>
      </c>
      <c r="AC13" s="31"/>
      <c r="AD13" s="31"/>
    </row>
    <row r="14" spans="1:30" s="7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8"/>
      <c r="V14" s="88"/>
      <c r="W14" s="88"/>
      <c r="X14" s="88"/>
      <c r="Y14" s="88"/>
      <c r="Z14" s="88">
        <v>17</v>
      </c>
      <c r="AA14" s="88">
        <v>18</v>
      </c>
      <c r="AB14" s="88">
        <v>19</v>
      </c>
      <c r="AC14" s="88">
        <v>20</v>
      </c>
      <c r="AD14" s="35">
        <v>21</v>
      </c>
    </row>
    <row r="15" spans="1:30" s="7" customFormat="1" ht="45" customHeight="1">
      <c r="A15" s="130">
        <v>1</v>
      </c>
      <c r="B15" s="131" t="s">
        <v>30</v>
      </c>
      <c r="C15" s="132"/>
      <c r="D15" s="97">
        <v>3086246</v>
      </c>
      <c r="E15" s="97">
        <v>4409226</v>
      </c>
      <c r="F15" s="97">
        <f>F16</f>
        <v>611258</v>
      </c>
      <c r="G15" s="97">
        <f>G16</f>
        <v>122270157</v>
      </c>
      <c r="H15" s="97">
        <f>H16</f>
        <v>4261877</v>
      </c>
      <c r="I15" s="97">
        <f>I16</f>
        <v>246579</v>
      </c>
      <c r="J15" s="97">
        <f>J16</f>
        <v>771329</v>
      </c>
      <c r="K15" s="97">
        <f>K16</f>
        <v>3117730</v>
      </c>
      <c r="L15" s="97">
        <v>2888797</v>
      </c>
      <c r="M15" s="97">
        <f>G15+(H15+I15+J15+K15)*25+L15</f>
        <v>335096829</v>
      </c>
      <c r="N15" s="97" t="s">
        <v>25</v>
      </c>
      <c r="O15" s="97">
        <f>O16</f>
        <v>397825761</v>
      </c>
      <c r="P15" s="99">
        <f>(D15-(E15+F15))/M15</f>
        <v>-0.00577217637592148</v>
      </c>
      <c r="Q15" s="153">
        <f>0.04*0.4</f>
        <v>0.016</v>
      </c>
      <c r="R15" s="153" t="str">
        <f>IF(P15&gt;Q15,"ДА","НЕТ")</f>
        <v>НЕТ</v>
      </c>
      <c r="S15" s="154">
        <f>P15+P16</f>
        <v>0.0004793262818709376</v>
      </c>
      <c r="T15" s="155" t="str">
        <f>IF(S15&gt;=0.04,"ДА","НЕТ")</f>
        <v>НЕТ</v>
      </c>
      <c r="U15" s="150">
        <v>2.32</v>
      </c>
      <c r="V15" s="150">
        <v>20.22</v>
      </c>
      <c r="W15" s="150">
        <v>17.5</v>
      </c>
      <c r="X15" s="156">
        <v>19.03</v>
      </c>
      <c r="Y15" s="157" t="str">
        <f>IF(W15&gt;X15,"ДА","НЕТ")</f>
        <v>НЕТ</v>
      </c>
      <c r="Z15" s="158">
        <v>2.49</v>
      </c>
      <c r="AA15" s="158">
        <v>20.41</v>
      </c>
      <c r="AB15" s="158">
        <v>17.69</v>
      </c>
      <c r="AC15" s="159">
        <v>21.83</v>
      </c>
      <c r="AD15" s="81" t="str">
        <f>IF(AB15&gt;AC15,"ДА","НЕТ")</f>
        <v>НЕТ</v>
      </c>
    </row>
    <row r="16" spans="1:30" s="7" customFormat="1" ht="45" customHeight="1">
      <c r="A16" s="133"/>
      <c r="B16" s="134" t="s">
        <v>31</v>
      </c>
      <c r="C16" s="135"/>
      <c r="D16" s="108">
        <v>7243707</v>
      </c>
      <c r="E16" s="108">
        <v>4545072</v>
      </c>
      <c r="F16" s="108">
        <v>611258</v>
      </c>
      <c r="G16" s="108">
        <v>122270157</v>
      </c>
      <c r="H16" s="108">
        <v>4261877</v>
      </c>
      <c r="I16" s="108">
        <v>246579</v>
      </c>
      <c r="J16" s="108">
        <v>771329</v>
      </c>
      <c r="K16" s="108">
        <v>3117730</v>
      </c>
      <c r="L16" s="108">
        <v>1692010</v>
      </c>
      <c r="M16" s="108">
        <f>G16+(H16+I16+J16+K16)*25+L16</f>
        <v>333900042</v>
      </c>
      <c r="N16" s="108">
        <f>O16/O15*100</f>
        <v>100</v>
      </c>
      <c r="O16" s="108">
        <v>397825761</v>
      </c>
      <c r="P16" s="109">
        <f>(D16-(E16+F16))/M16</f>
        <v>0.006251502657792418</v>
      </c>
      <c r="Q16" s="160">
        <f>0.04*0.6</f>
        <v>0.024</v>
      </c>
      <c r="R16" s="160" t="str">
        <f>IF(P16&gt;Q16,"ДА","НЕТ")</f>
        <v>НЕТ</v>
      </c>
      <c r="S16" s="161"/>
      <c r="T16" s="162"/>
      <c r="U16" s="152"/>
      <c r="V16" s="152">
        <v>20.22</v>
      </c>
      <c r="W16" s="152">
        <v>17.5</v>
      </c>
      <c r="X16" s="163"/>
      <c r="Y16" s="164"/>
      <c r="Z16" s="165"/>
      <c r="AA16" s="165">
        <v>20.41</v>
      </c>
      <c r="AB16" s="165">
        <v>17.69</v>
      </c>
      <c r="AC16" s="166"/>
      <c r="AD16" s="82"/>
    </row>
    <row r="17" spans="1:30" ht="45" customHeight="1">
      <c r="A17" s="133">
        <v>2</v>
      </c>
      <c r="B17" s="136" t="s">
        <v>76</v>
      </c>
      <c r="C17" s="135"/>
      <c r="D17" s="108">
        <v>1646006</v>
      </c>
      <c r="E17" s="108">
        <v>6977</v>
      </c>
      <c r="F17" s="108">
        <v>0</v>
      </c>
      <c r="G17" s="108">
        <f>G18</f>
        <v>62372707</v>
      </c>
      <c r="H17" s="108">
        <f>H18</f>
        <v>477162</v>
      </c>
      <c r="I17" s="108">
        <f>I18</f>
        <v>337113</v>
      </c>
      <c r="J17" s="108">
        <f>J18</f>
        <v>1437585</v>
      </c>
      <c r="K17" s="108">
        <f>K18</f>
        <v>450422</v>
      </c>
      <c r="L17" s="108">
        <v>1022931</v>
      </c>
      <c r="M17" s="108">
        <f>G17+(H17+I17+J17+K17)*25+L17</f>
        <v>130952688</v>
      </c>
      <c r="N17" s="108" t="s">
        <v>25</v>
      </c>
      <c r="O17" s="108">
        <f>O18</f>
        <v>262793498</v>
      </c>
      <c r="P17" s="109">
        <f>(D17-(E17+F17))/M17</f>
        <v>0.01251619210748847</v>
      </c>
      <c r="Q17" s="160">
        <f>0.04*0.2</f>
        <v>0.008</v>
      </c>
      <c r="R17" s="160" t="str">
        <f>IF(P17&gt;Q17,"ДА","НЕТ")</f>
        <v>ДА</v>
      </c>
      <c r="S17" s="161">
        <f>P17+P18</f>
        <v>0.05654002738098902</v>
      </c>
      <c r="T17" s="162" t="str">
        <f>IF(S17&gt;=0.04,"ДА","НЕТ")</f>
        <v>ДА</v>
      </c>
      <c r="U17" s="152">
        <v>4.51</v>
      </c>
      <c r="V17" s="152">
        <v>23.81</v>
      </c>
      <c r="W17" s="152">
        <v>34.58</v>
      </c>
      <c r="X17" s="163">
        <v>19.03</v>
      </c>
      <c r="Y17" s="164" t="str">
        <f>IF(W17&gt;X17,"ДА","НЕТ")</f>
        <v>ДА</v>
      </c>
      <c r="Z17" s="165">
        <v>4.02</v>
      </c>
      <c r="AA17" s="165">
        <v>23.24</v>
      </c>
      <c r="AB17" s="165">
        <v>33.95</v>
      </c>
      <c r="AC17" s="166">
        <v>21.83</v>
      </c>
      <c r="AD17" s="81" t="str">
        <f>IF(AB17&gt;AC17,"ДА","НЕТ")</f>
        <v>ДА</v>
      </c>
    </row>
    <row r="18" spans="1:30" s="7" customFormat="1" ht="45" customHeight="1">
      <c r="A18" s="133"/>
      <c r="B18" s="134" t="s">
        <v>32</v>
      </c>
      <c r="C18" s="135"/>
      <c r="D18" s="108">
        <v>6086090</v>
      </c>
      <c r="E18" s="108">
        <v>336789</v>
      </c>
      <c r="F18" s="108">
        <v>0</v>
      </c>
      <c r="G18" s="108">
        <v>62372707</v>
      </c>
      <c r="H18" s="108">
        <v>477162</v>
      </c>
      <c r="I18" s="108">
        <v>337113</v>
      </c>
      <c r="J18" s="108">
        <v>1437585</v>
      </c>
      <c r="K18" s="108">
        <v>450422</v>
      </c>
      <c r="L18" s="108">
        <v>665430</v>
      </c>
      <c r="M18" s="108">
        <f>G18+(H18+I18+J18+K18)*25+L18</f>
        <v>130595187</v>
      </c>
      <c r="N18" s="108">
        <f>O18/O17*100</f>
        <v>100</v>
      </c>
      <c r="O18" s="108">
        <v>262793498</v>
      </c>
      <c r="P18" s="109">
        <f>(D18-(E18+F18))/M18</f>
        <v>0.044023835273500546</v>
      </c>
      <c r="Q18" s="160">
        <f>0.04*0.8</f>
        <v>0.032</v>
      </c>
      <c r="R18" s="160" t="str">
        <f>IF(P18&gt;Q18,"ДА","НЕТ")</f>
        <v>ДА</v>
      </c>
      <c r="S18" s="161"/>
      <c r="T18" s="162"/>
      <c r="U18" s="152"/>
      <c r="V18" s="152">
        <v>23.81</v>
      </c>
      <c r="W18" s="152">
        <v>34.58</v>
      </c>
      <c r="X18" s="163"/>
      <c r="Y18" s="164"/>
      <c r="Z18" s="165">
        <v>4.02</v>
      </c>
      <c r="AA18" s="165">
        <v>23.24</v>
      </c>
      <c r="AB18" s="165">
        <v>33.95</v>
      </c>
      <c r="AC18" s="166"/>
      <c r="AD18" s="82"/>
    </row>
    <row r="19" spans="1:30" s="7" customFormat="1" ht="45" customHeight="1">
      <c r="A19" s="138">
        <v>3</v>
      </c>
      <c r="B19" s="134" t="s">
        <v>33</v>
      </c>
      <c r="C19" s="135"/>
      <c r="D19" s="108">
        <v>3460908</v>
      </c>
      <c r="E19" s="108">
        <v>373370</v>
      </c>
      <c r="F19" s="108">
        <v>0</v>
      </c>
      <c r="G19" s="108">
        <v>38685813</v>
      </c>
      <c r="H19" s="108">
        <v>220682</v>
      </c>
      <c r="I19" s="108">
        <v>29489</v>
      </c>
      <c r="J19" s="108">
        <v>49585</v>
      </c>
      <c r="K19" s="108">
        <v>358675</v>
      </c>
      <c r="L19" s="108">
        <v>41838</v>
      </c>
      <c r="M19" s="108">
        <f>G19+(H19+I19+J19+K19)*25+L19</f>
        <v>55188426</v>
      </c>
      <c r="N19" s="108">
        <f>O19/O19*100</f>
        <v>100</v>
      </c>
      <c r="O19" s="108">
        <v>83692466</v>
      </c>
      <c r="P19" s="109">
        <f>(D19-(E19+F19))/M19</f>
        <v>0.0559453897090669</v>
      </c>
      <c r="Q19" s="160">
        <v>0.04</v>
      </c>
      <c r="R19" s="160" t="str">
        <f>IF(P19&gt;Q19,"ДА","НЕТ")</f>
        <v>ДА</v>
      </c>
      <c r="S19" s="160" t="s">
        <v>25</v>
      </c>
      <c r="T19" s="160" t="s">
        <v>25</v>
      </c>
      <c r="U19" s="167">
        <v>1.18</v>
      </c>
      <c r="V19" s="167">
        <v>12.52</v>
      </c>
      <c r="W19" s="167">
        <v>28.95</v>
      </c>
      <c r="X19" s="168">
        <v>19.03</v>
      </c>
      <c r="Y19" s="169" t="str">
        <f>IF(W19&gt;X19,"ДА","НЕТ")</f>
        <v>ДА</v>
      </c>
      <c r="Z19" s="124">
        <v>1.62</v>
      </c>
      <c r="AA19" s="124">
        <v>13.01</v>
      </c>
      <c r="AB19" s="124">
        <v>29.51</v>
      </c>
      <c r="AC19" s="170">
        <v>21.83</v>
      </c>
      <c r="AD19" s="83" t="str">
        <f>IF(AB19&gt;AC19,"ДА","НЕТ")</f>
        <v>ДА</v>
      </c>
    </row>
    <row r="20" spans="1:30" s="7" customFormat="1" ht="45" customHeight="1">
      <c r="A20" s="138">
        <v>4</v>
      </c>
      <c r="B20" s="134" t="s">
        <v>34</v>
      </c>
      <c r="C20" s="135"/>
      <c r="D20" s="108">
        <v>22327368</v>
      </c>
      <c r="E20" s="108">
        <v>1032199</v>
      </c>
      <c r="F20" s="108">
        <v>0</v>
      </c>
      <c r="G20" s="108">
        <v>184984786</v>
      </c>
      <c r="H20" s="108">
        <v>1117968</v>
      </c>
      <c r="I20" s="108">
        <v>582411</v>
      </c>
      <c r="J20" s="108">
        <v>5140483</v>
      </c>
      <c r="K20" s="108">
        <v>643542</v>
      </c>
      <c r="L20" s="108">
        <v>3519702</v>
      </c>
      <c r="M20" s="108">
        <f>G20+(H20+I20+J20+K20)*25+L20</f>
        <v>375614588</v>
      </c>
      <c r="N20" s="108">
        <f>O20/O20*100</f>
        <v>100</v>
      </c>
      <c r="O20" s="108">
        <v>518459595</v>
      </c>
      <c r="P20" s="109">
        <f>(D20-(E20+F20))/M20</f>
        <v>0.05669420113150664</v>
      </c>
      <c r="Q20" s="160">
        <v>0.04</v>
      </c>
      <c r="R20" s="160" t="str">
        <f>IF(P20&gt;Q20,"ДА","НЕТ")</f>
        <v>ДА</v>
      </c>
      <c r="S20" s="160" t="s">
        <v>25</v>
      </c>
      <c r="T20" s="160" t="s">
        <v>25</v>
      </c>
      <c r="U20" s="167">
        <v>4.77</v>
      </c>
      <c r="V20" s="167">
        <v>18.06</v>
      </c>
      <c r="W20" s="167">
        <v>33.07</v>
      </c>
      <c r="X20" s="168">
        <v>19.03</v>
      </c>
      <c r="Y20" s="169" t="s">
        <v>50</v>
      </c>
      <c r="Z20" s="124">
        <v>1.96</v>
      </c>
      <c r="AA20" s="124">
        <v>14.89</v>
      </c>
      <c r="AB20" s="124">
        <v>29.5</v>
      </c>
      <c r="AC20" s="170">
        <v>21.83</v>
      </c>
      <c r="AD20" s="84" t="s">
        <v>50</v>
      </c>
    </row>
    <row r="21" spans="1:30" s="7" customFormat="1" ht="45" customHeight="1">
      <c r="A21" s="138">
        <v>5</v>
      </c>
      <c r="B21" s="134" t="s">
        <v>75</v>
      </c>
      <c r="C21" s="135"/>
      <c r="D21" s="108">
        <v>31309171</v>
      </c>
      <c r="E21" s="108">
        <v>1873680</v>
      </c>
      <c r="F21" s="108">
        <v>0</v>
      </c>
      <c r="G21" s="108">
        <v>177073034</v>
      </c>
      <c r="H21" s="108">
        <v>1428087</v>
      </c>
      <c r="I21" s="108">
        <v>176175</v>
      </c>
      <c r="J21" s="108">
        <v>10076255</v>
      </c>
      <c r="K21" s="108">
        <v>2809086</v>
      </c>
      <c r="L21" s="108">
        <v>8580676</v>
      </c>
      <c r="M21" s="108">
        <f>G21+(H21+I21+J21+K21)*25+L21</f>
        <v>547893785</v>
      </c>
      <c r="N21" s="108">
        <f>O21/O21*100</f>
        <v>100</v>
      </c>
      <c r="O21" s="108">
        <v>924457725</v>
      </c>
      <c r="P21" s="109">
        <f>(D21-(E21+F21))/M21</f>
        <v>0.05372481273902386</v>
      </c>
      <c r="Q21" s="160">
        <v>0.04</v>
      </c>
      <c r="R21" s="160" t="str">
        <f>IF(P21&gt;Q21,"ДА","НЕТ")</f>
        <v>ДА</v>
      </c>
      <c r="S21" s="160" t="s">
        <v>25</v>
      </c>
      <c r="T21" s="160" t="s">
        <v>25</v>
      </c>
      <c r="U21" s="167">
        <v>0.56</v>
      </c>
      <c r="V21" s="167">
        <v>21.2</v>
      </c>
      <c r="W21" s="167">
        <v>32.26</v>
      </c>
      <c r="X21" s="168">
        <v>19.03</v>
      </c>
      <c r="Y21" s="169" t="str">
        <f>IF(W20&gt;X21,"ДА","НЕТ")</f>
        <v>ДА</v>
      </c>
      <c r="Z21" s="124">
        <v>-1.53</v>
      </c>
      <c r="AA21" s="124">
        <v>18.68</v>
      </c>
      <c r="AB21" s="124">
        <v>29.51</v>
      </c>
      <c r="AC21" s="170">
        <v>21.83</v>
      </c>
      <c r="AD21" s="84" t="str">
        <f>IF(AB20&gt;AC21,"ДА","НЕТ")</f>
        <v>ДА</v>
      </c>
    </row>
    <row r="22" spans="1:30" s="7" customFormat="1" ht="45" customHeight="1">
      <c r="A22" s="138">
        <v>6</v>
      </c>
      <c r="B22" s="134" t="s">
        <v>40</v>
      </c>
      <c r="C22" s="135"/>
      <c r="D22" s="108">
        <v>309190</v>
      </c>
      <c r="E22" s="108">
        <v>906687</v>
      </c>
      <c r="F22" s="108">
        <v>35169</v>
      </c>
      <c r="G22" s="108">
        <v>17434721</v>
      </c>
      <c r="H22" s="108">
        <v>11843</v>
      </c>
      <c r="I22" s="108">
        <v>989</v>
      </c>
      <c r="J22" s="108">
        <v>11692</v>
      </c>
      <c r="K22" s="108">
        <v>129501</v>
      </c>
      <c r="L22" s="108">
        <v>455075</v>
      </c>
      <c r="M22" s="108">
        <f>G22+(H22+I22+J22+K22)*25+L22</f>
        <v>21740421</v>
      </c>
      <c r="N22" s="108">
        <f>O22/O22*100</f>
        <v>100</v>
      </c>
      <c r="O22" s="108">
        <v>21703977</v>
      </c>
      <c r="P22" s="109">
        <f>(D22-(E22+F22))/M22</f>
        <v>-0.029100908395472195</v>
      </c>
      <c r="Q22" s="160">
        <v>0.04</v>
      </c>
      <c r="R22" s="160" t="str">
        <f>IF(P22&gt;Q22,"ДА","НЕТ")</f>
        <v>НЕТ</v>
      </c>
      <c r="S22" s="160" t="s">
        <v>25</v>
      </c>
      <c r="T22" s="160" t="s">
        <v>25</v>
      </c>
      <c r="U22" s="167">
        <v>-0.59</v>
      </c>
      <c r="V22" s="167">
        <v>3.37</v>
      </c>
      <c r="W22" s="167">
        <v>15.05</v>
      </c>
      <c r="X22" s="168">
        <v>19.03</v>
      </c>
      <c r="Y22" s="169" t="str">
        <f>IF(W22&gt;X22,"ДА","НЕТ")</f>
        <v>НЕТ</v>
      </c>
      <c r="Z22" s="124">
        <v>0.74</v>
      </c>
      <c r="AA22" s="124">
        <v>4.75</v>
      </c>
      <c r="AB22" s="124">
        <v>16.59</v>
      </c>
      <c r="AC22" s="170">
        <v>21.83</v>
      </c>
      <c r="AD22" s="84" t="str">
        <f>IF(AB22&gt;AC22,"ДА","НЕТ")</f>
        <v>НЕТ</v>
      </c>
    </row>
    <row r="23" spans="1:30" s="7" customFormat="1" ht="45" customHeight="1">
      <c r="A23" s="138">
        <v>7</v>
      </c>
      <c r="B23" s="134" t="s">
        <v>35</v>
      </c>
      <c r="C23" s="135"/>
      <c r="D23" s="108">
        <v>2278519</v>
      </c>
      <c r="E23" s="108">
        <v>149910</v>
      </c>
      <c r="F23" s="108">
        <v>0</v>
      </c>
      <c r="G23" s="108">
        <v>35828929</v>
      </c>
      <c r="H23" s="108">
        <v>130318</v>
      </c>
      <c r="I23" s="108">
        <v>25878</v>
      </c>
      <c r="J23" s="108">
        <v>55270</v>
      </c>
      <c r="K23" s="108">
        <v>93508</v>
      </c>
      <c r="L23" s="108">
        <v>332710</v>
      </c>
      <c r="M23" s="108">
        <f>G23+(H23+I23+J23+K23)*25+L23</f>
        <v>43785989</v>
      </c>
      <c r="N23" s="108">
        <f>O23/O23*100</f>
        <v>100</v>
      </c>
      <c r="O23" s="108">
        <v>114848433</v>
      </c>
      <c r="P23" s="109">
        <f>(D23-(E23+F23))/M23</f>
        <v>0.04861392990346752</v>
      </c>
      <c r="Q23" s="160">
        <v>0.04</v>
      </c>
      <c r="R23" s="160" t="str">
        <f>IF(P23&gt;Q23,"ДА","НЕТ")</f>
        <v>ДА</v>
      </c>
      <c r="S23" s="160" t="s">
        <v>25</v>
      </c>
      <c r="T23" s="160" t="s">
        <v>25</v>
      </c>
      <c r="U23" s="167">
        <v>4.55</v>
      </c>
      <c r="V23" s="167">
        <v>18.99</v>
      </c>
      <c r="W23" s="167">
        <v>40.91</v>
      </c>
      <c r="X23" s="168">
        <v>19.03</v>
      </c>
      <c r="Y23" s="169" t="str">
        <f>IF(W23&gt;X23,"ДА","НЕТ")</f>
        <v>ДА</v>
      </c>
      <c r="Z23" s="124">
        <v>5.37</v>
      </c>
      <c r="AA23" s="124">
        <v>19.92</v>
      </c>
      <c r="AB23" s="124">
        <v>42</v>
      </c>
      <c r="AC23" s="170">
        <v>21.83</v>
      </c>
      <c r="AD23" s="84" t="str">
        <f>IF(AB23&gt;AC23,"ДА","НЕТ")</f>
        <v>ДА</v>
      </c>
    </row>
    <row r="24" spans="1:30" s="7" customFormat="1" ht="45" customHeight="1">
      <c r="A24" s="138">
        <v>8</v>
      </c>
      <c r="B24" s="134" t="s">
        <v>36</v>
      </c>
      <c r="C24" s="135"/>
      <c r="D24" s="108">
        <v>6282420</v>
      </c>
      <c r="E24" s="108">
        <v>104103</v>
      </c>
      <c r="F24" s="108">
        <v>0</v>
      </c>
      <c r="G24" s="108">
        <v>39484489</v>
      </c>
      <c r="H24" s="108">
        <v>2265827</v>
      </c>
      <c r="I24" s="108">
        <v>102745</v>
      </c>
      <c r="J24" s="108">
        <v>731903</v>
      </c>
      <c r="K24" s="108">
        <v>532752</v>
      </c>
      <c r="L24" s="108">
        <v>804602</v>
      </c>
      <c r="M24" s="108">
        <f>G24+(H24+I24+J24+K24)*25+L24</f>
        <v>131119766</v>
      </c>
      <c r="N24" s="108">
        <f>O24/O24*100</f>
        <v>100</v>
      </c>
      <c r="O24" s="108">
        <v>154877273</v>
      </c>
      <c r="P24" s="109">
        <f>(D24-(E24+F24))/M24</f>
        <v>0.04711964632395699</v>
      </c>
      <c r="Q24" s="160">
        <v>0.04</v>
      </c>
      <c r="R24" s="160" t="str">
        <f>IF(P24&gt;Q24,"ДА","НЕТ")</f>
        <v>ДА</v>
      </c>
      <c r="S24" s="160" t="s">
        <v>25</v>
      </c>
      <c r="T24" s="160" t="s">
        <v>25</v>
      </c>
      <c r="U24" s="167">
        <v>6.27</v>
      </c>
      <c r="V24" s="167">
        <v>22.46</v>
      </c>
      <c r="W24" s="167">
        <v>29.36</v>
      </c>
      <c r="X24" s="168">
        <v>19.03</v>
      </c>
      <c r="Y24" s="169" t="str">
        <f>IF(W24&gt;X24,"ДА","НЕТ")</f>
        <v>ДА</v>
      </c>
      <c r="Z24" s="124">
        <v>4.92</v>
      </c>
      <c r="AA24" s="124">
        <v>20.9</v>
      </c>
      <c r="AB24" s="124">
        <v>27.72</v>
      </c>
      <c r="AC24" s="170">
        <v>21.83</v>
      </c>
      <c r="AD24" s="84" t="str">
        <f>IF(AB24&gt;AC24,"ДА","НЕТ")</f>
        <v>ДА</v>
      </c>
    </row>
    <row r="25" spans="1:30" s="7" customFormat="1" ht="45" customHeight="1">
      <c r="A25" s="138">
        <v>9</v>
      </c>
      <c r="B25" s="134" t="s">
        <v>37</v>
      </c>
      <c r="C25" s="135"/>
      <c r="D25" s="108">
        <v>2292048</v>
      </c>
      <c r="E25" s="108">
        <v>294481</v>
      </c>
      <c r="F25" s="108">
        <v>0</v>
      </c>
      <c r="G25" s="108">
        <v>24227797</v>
      </c>
      <c r="H25" s="108">
        <v>410909</v>
      </c>
      <c r="I25" s="108">
        <v>56050</v>
      </c>
      <c r="J25" s="108">
        <v>73558</v>
      </c>
      <c r="K25" s="108">
        <v>446642</v>
      </c>
      <c r="L25" s="108">
        <v>60858</v>
      </c>
      <c r="M25" s="108">
        <f>G25+(H25+I25+J25+K25)*25+L25</f>
        <v>48967630</v>
      </c>
      <c r="N25" s="108">
        <f>O25/O25*100</f>
        <v>100</v>
      </c>
      <c r="O25" s="108">
        <v>75846367</v>
      </c>
      <c r="P25" s="109">
        <f>(D25-(E25+F25))/M25</f>
        <v>0.040793622235750435</v>
      </c>
      <c r="Q25" s="160">
        <v>0.04</v>
      </c>
      <c r="R25" s="160" t="str">
        <f>IF(P25&gt;Q25,"ДА","НЕТ")</f>
        <v>ДА</v>
      </c>
      <c r="S25" s="160" t="s">
        <v>25</v>
      </c>
      <c r="T25" s="160" t="s">
        <v>25</v>
      </c>
      <c r="U25" s="167">
        <v>0.41</v>
      </c>
      <c r="V25" s="167">
        <v>6.06</v>
      </c>
      <c r="W25" s="167">
        <v>20.63</v>
      </c>
      <c r="X25" s="168">
        <v>19.03</v>
      </c>
      <c r="Y25" s="169" t="str">
        <f>IF(W25&gt;X25,"ДА","НЕТ")</f>
        <v>ДА</v>
      </c>
      <c r="Z25" s="124">
        <v>2.25</v>
      </c>
      <c r="AA25" s="124">
        <v>8.01</v>
      </c>
      <c r="AB25" s="124">
        <v>22.84</v>
      </c>
      <c r="AC25" s="170">
        <v>21.83</v>
      </c>
      <c r="AD25" s="84" t="str">
        <f>IF(AB25&gt;AC25,"ДА","НЕТ")</f>
        <v>ДА</v>
      </c>
    </row>
    <row r="26" spans="1:30" s="7" customFormat="1" ht="45" customHeight="1">
      <c r="A26" s="138">
        <v>10</v>
      </c>
      <c r="B26" s="134" t="s">
        <v>38</v>
      </c>
      <c r="C26" s="135"/>
      <c r="D26" s="108">
        <v>3856393</v>
      </c>
      <c r="E26" s="108">
        <v>49789</v>
      </c>
      <c r="F26" s="108">
        <v>0</v>
      </c>
      <c r="G26" s="108">
        <v>42999331</v>
      </c>
      <c r="H26" s="108">
        <v>395694</v>
      </c>
      <c r="I26" s="108">
        <v>186233</v>
      </c>
      <c r="J26" s="108">
        <v>366312</v>
      </c>
      <c r="K26" s="108">
        <v>185311</v>
      </c>
      <c r="L26" s="108">
        <v>615875</v>
      </c>
      <c r="M26" s="108">
        <f>G26+(H26+I26+J26+K26)*25+L26</f>
        <v>71953956</v>
      </c>
      <c r="N26" s="108">
        <f>O26/O26*100</f>
        <v>100</v>
      </c>
      <c r="O26" s="108">
        <v>155885119</v>
      </c>
      <c r="P26" s="109">
        <f>(D26-(E26+F26))/M26</f>
        <v>0.05290333168060975</v>
      </c>
      <c r="Q26" s="160">
        <v>0.04</v>
      </c>
      <c r="R26" s="160" t="str">
        <f>IF(P26&gt;Q26,"ДА","НЕТ")</f>
        <v>ДА</v>
      </c>
      <c r="S26" s="160" t="s">
        <v>25</v>
      </c>
      <c r="T26" s="160" t="s">
        <v>25</v>
      </c>
      <c r="U26" s="167">
        <v>3.39</v>
      </c>
      <c r="V26" s="167">
        <v>17.76</v>
      </c>
      <c r="W26" s="167">
        <v>38.67</v>
      </c>
      <c r="X26" s="168">
        <v>19.03</v>
      </c>
      <c r="Y26" s="169" t="str">
        <f>IF(W26&gt;X26,"ДА","НЕТ")</f>
        <v>ДА</v>
      </c>
      <c r="Z26" s="124">
        <v>3.26</v>
      </c>
      <c r="AA26" s="124">
        <v>17.61</v>
      </c>
      <c r="AB26" s="124">
        <v>38.49</v>
      </c>
      <c r="AC26" s="170">
        <v>21.83</v>
      </c>
      <c r="AD26" s="84" t="str">
        <f>IF(AB26&gt;AC26,"ДА","НЕТ")</f>
        <v>ДА</v>
      </c>
    </row>
    <row r="27" spans="1:30" s="7" customFormat="1" ht="45" customHeight="1">
      <c r="A27" s="214">
        <v>11</v>
      </c>
      <c r="B27" s="215" t="s">
        <v>39</v>
      </c>
      <c r="C27" s="216"/>
      <c r="D27" s="207">
        <v>2141418</v>
      </c>
      <c r="E27" s="207">
        <v>87174</v>
      </c>
      <c r="F27" s="207">
        <v>0</v>
      </c>
      <c r="G27" s="207">
        <v>32653460</v>
      </c>
      <c r="H27" s="207">
        <v>197649</v>
      </c>
      <c r="I27" s="207">
        <v>20266</v>
      </c>
      <c r="J27" s="207">
        <v>93080</v>
      </c>
      <c r="K27" s="207">
        <v>7577</v>
      </c>
      <c r="L27" s="207">
        <v>0</v>
      </c>
      <c r="M27" s="207">
        <f>G27+(H27+I27+J27+K27)*25+L27</f>
        <v>40617760</v>
      </c>
      <c r="N27" s="207">
        <f>O27/O27*100</f>
        <v>100</v>
      </c>
      <c r="O27" s="207">
        <v>70159998</v>
      </c>
      <c r="P27" s="209">
        <f>(D27-(E27+F27))/M27</f>
        <v>0.050575019400380526</v>
      </c>
      <c r="Q27" s="221">
        <v>0.04</v>
      </c>
      <c r="R27" s="221" t="str">
        <f>IF(P27&gt;Q27,"ДА","НЕТ")</f>
        <v>ДА</v>
      </c>
      <c r="S27" s="221" t="s">
        <v>25</v>
      </c>
      <c r="T27" s="221" t="s">
        <v>25</v>
      </c>
      <c r="U27" s="222">
        <v>2.73</v>
      </c>
      <c r="V27" s="222">
        <v>18.96</v>
      </c>
      <c r="W27" s="222" t="s">
        <v>24</v>
      </c>
      <c r="X27" s="223">
        <v>19.03</v>
      </c>
      <c r="Y27" s="224" t="s">
        <v>24</v>
      </c>
      <c r="Z27" s="213">
        <v>2.07</v>
      </c>
      <c r="AA27" s="213">
        <v>18.19</v>
      </c>
      <c r="AB27" s="213" t="s">
        <v>24</v>
      </c>
      <c r="AC27" s="225">
        <v>21.83</v>
      </c>
      <c r="AD27" s="84" t="s">
        <v>24</v>
      </c>
    </row>
    <row r="28" spans="1:30" s="9" customFormat="1" ht="45" customHeight="1">
      <c r="A28" s="240" t="s">
        <v>26</v>
      </c>
      <c r="B28" s="240"/>
      <c r="C28" s="240"/>
      <c r="D28" s="177" t="s">
        <v>25</v>
      </c>
      <c r="E28" s="177" t="s">
        <v>25</v>
      </c>
      <c r="F28" s="177" t="s">
        <v>25</v>
      </c>
      <c r="G28" s="177" t="s">
        <v>25</v>
      </c>
      <c r="H28" s="177" t="s">
        <v>25</v>
      </c>
      <c r="I28" s="177" t="s">
        <v>25</v>
      </c>
      <c r="J28" s="177" t="s">
        <v>25</v>
      </c>
      <c r="K28" s="177" t="s">
        <v>25</v>
      </c>
      <c r="L28" s="177" t="s">
        <v>25</v>
      </c>
      <c r="M28" s="177" t="s">
        <v>25</v>
      </c>
      <c r="N28" s="177"/>
      <c r="O28" s="177" t="s">
        <v>25</v>
      </c>
      <c r="P28" s="153" t="s">
        <v>25</v>
      </c>
      <c r="Q28" s="153" t="s">
        <v>25</v>
      </c>
      <c r="R28" s="153" t="s">
        <v>25</v>
      </c>
      <c r="S28" s="153" t="s">
        <v>25</v>
      </c>
      <c r="T28" s="153" t="s">
        <v>25</v>
      </c>
      <c r="U28" s="243">
        <v>2.57</v>
      </c>
      <c r="V28" s="243">
        <v>19.41</v>
      </c>
      <c r="W28" s="243">
        <v>27.77</v>
      </c>
      <c r="X28" s="244" t="s">
        <v>25</v>
      </c>
      <c r="Y28" s="244" t="s">
        <v>25</v>
      </c>
      <c r="Z28" s="242">
        <v>1.42</v>
      </c>
      <c r="AA28" s="242">
        <v>18.17</v>
      </c>
      <c r="AB28" s="242">
        <v>26.37</v>
      </c>
      <c r="AC28" s="153" t="s">
        <v>25</v>
      </c>
      <c r="AD28" s="85" t="s">
        <v>25</v>
      </c>
    </row>
    <row r="29" spans="1:30" s="9" customFormat="1" ht="45" customHeight="1">
      <c r="A29" s="146" t="s">
        <v>27</v>
      </c>
      <c r="B29" s="146"/>
      <c r="C29" s="146"/>
      <c r="D29" s="172" t="s">
        <v>25</v>
      </c>
      <c r="E29" s="172" t="s">
        <v>25</v>
      </c>
      <c r="F29" s="172" t="s">
        <v>25</v>
      </c>
      <c r="G29" s="172" t="s">
        <v>25</v>
      </c>
      <c r="H29" s="172" t="s">
        <v>25</v>
      </c>
      <c r="I29" s="172" t="s">
        <v>25</v>
      </c>
      <c r="J29" s="172" t="s">
        <v>25</v>
      </c>
      <c r="K29" s="172" t="s">
        <v>25</v>
      </c>
      <c r="L29" s="172" t="s">
        <v>25</v>
      </c>
      <c r="M29" s="172" t="s">
        <v>25</v>
      </c>
      <c r="N29" s="172"/>
      <c r="O29" s="172" t="s">
        <v>25</v>
      </c>
      <c r="P29" s="173" t="s">
        <v>25</v>
      </c>
      <c r="Q29" s="173" t="s">
        <v>25</v>
      </c>
      <c r="R29" s="173" t="s">
        <v>25</v>
      </c>
      <c r="S29" s="174" t="s">
        <v>25</v>
      </c>
      <c r="T29" s="174" t="s">
        <v>25</v>
      </c>
      <c r="U29" s="175" t="s">
        <v>25</v>
      </c>
      <c r="V29" s="175" t="s">
        <v>25</v>
      </c>
      <c r="W29" s="175">
        <v>27.18</v>
      </c>
      <c r="X29" s="174" t="s">
        <v>25</v>
      </c>
      <c r="Y29" s="174" t="s">
        <v>25</v>
      </c>
      <c r="Z29" s="174" t="s">
        <v>25</v>
      </c>
      <c r="AA29" s="174" t="s">
        <v>25</v>
      </c>
      <c r="AB29" s="148">
        <v>25.69</v>
      </c>
      <c r="AC29" s="173" t="s">
        <v>25</v>
      </c>
      <c r="AD29" s="85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V17:V18"/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B15:C15"/>
    <mergeCell ref="B19:C19"/>
    <mergeCell ref="A11:A13"/>
    <mergeCell ref="D12:D13"/>
    <mergeCell ref="A17:A18"/>
    <mergeCell ref="B17:C17"/>
    <mergeCell ref="W12:W13"/>
    <mergeCell ref="S12:S13"/>
    <mergeCell ref="T12:T13"/>
    <mergeCell ref="P12:P13"/>
    <mergeCell ref="B26:C26"/>
    <mergeCell ref="B14:C14"/>
    <mergeCell ref="B24:C24"/>
    <mergeCell ref="U12:U13"/>
    <mergeCell ref="W17:W18"/>
    <mergeCell ref="B11:C13"/>
    <mergeCell ref="E12:E13"/>
    <mergeCell ref="V12:V13"/>
    <mergeCell ref="O12:O13"/>
    <mergeCell ref="S15:S16"/>
    <mergeCell ref="F12:F13"/>
    <mergeCell ref="Q12:Q13"/>
    <mergeCell ref="R12:R13"/>
    <mergeCell ref="L12:L13"/>
    <mergeCell ref="V15:V16"/>
    <mergeCell ref="A9:X9"/>
    <mergeCell ref="D11:T11"/>
    <mergeCell ref="G12:G13"/>
    <mergeCell ref="H12:K12"/>
    <mergeCell ref="M12:M13"/>
    <mergeCell ref="B21:C21"/>
    <mergeCell ref="U11:Y11"/>
    <mergeCell ref="Y15:Y16"/>
    <mergeCell ref="X12:X13"/>
    <mergeCell ref="X15:X16"/>
    <mergeCell ref="Y12:Y13"/>
    <mergeCell ref="Z12:Z13"/>
    <mergeCell ref="AA12:AA13"/>
    <mergeCell ref="AB12:AB13"/>
    <mergeCell ref="AC12:AC13"/>
    <mergeCell ref="AD12:AD13"/>
    <mergeCell ref="Z15:Z16"/>
    <mergeCell ref="AA15:AA16"/>
    <mergeCell ref="AB15:AB16"/>
    <mergeCell ref="AC15:AC16"/>
    <mergeCell ref="AD15:AD16"/>
    <mergeCell ref="Z11:AD11"/>
    <mergeCell ref="Y17:Y18"/>
    <mergeCell ref="Z17:Z18"/>
    <mergeCell ref="AA17:AA18"/>
    <mergeCell ref="AB17:AB18"/>
    <mergeCell ref="AC17:AC18"/>
    <mergeCell ref="AD17:AD18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12" width="16.00390625" style="8" customWidth="1"/>
    <col min="13" max="13" width="18.75390625" style="8" customWidth="1"/>
    <col min="14" max="14" width="18.75390625" style="8" hidden="1" customWidth="1"/>
    <col min="15" max="15" width="18.125" style="8" customWidth="1"/>
    <col min="16" max="19" width="15.375" style="8" customWidth="1"/>
    <col min="20" max="20" width="15.00390625" style="8" customWidth="1"/>
    <col min="21" max="24" width="14.75390625" style="8" customWidth="1"/>
    <col min="25" max="28" width="13.625" style="8" customWidth="1"/>
    <col min="29" max="29" width="13.75390625" style="8" customWidth="1"/>
    <col min="30" max="30" width="12.375" style="8" customWidth="1"/>
    <col min="31" max="16384" width="9.125" style="8" customWidth="1"/>
  </cols>
  <sheetData>
    <row r="9" spans="1:24" ht="42" customHeight="1">
      <c r="A9" s="47" t="s">
        <v>86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30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</row>
    <row r="12" spans="1:30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21" t="s">
        <v>85</v>
      </c>
      <c r="V12" s="21" t="s">
        <v>84</v>
      </c>
      <c r="W12" s="21" t="s">
        <v>83</v>
      </c>
      <c r="X12" s="21" t="s">
        <v>22</v>
      </c>
      <c r="Y12" s="21" t="s">
        <v>56</v>
      </c>
      <c r="Z12" s="21" t="s">
        <v>85</v>
      </c>
      <c r="AA12" s="21" t="s">
        <v>84</v>
      </c>
      <c r="AB12" s="21" t="s">
        <v>83</v>
      </c>
      <c r="AC12" s="21" t="s">
        <v>22</v>
      </c>
      <c r="AD12" s="21" t="s">
        <v>56</v>
      </c>
    </row>
    <row r="13" spans="1:30" s="7" customFormat="1" ht="54.7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31"/>
      <c r="V13" s="31" t="s">
        <v>55</v>
      </c>
      <c r="W13" s="31" t="s">
        <v>54</v>
      </c>
      <c r="X13" s="31"/>
      <c r="Y13" s="31"/>
      <c r="Z13" s="31"/>
      <c r="AA13" s="31" t="s">
        <v>55</v>
      </c>
      <c r="AB13" s="31" t="s">
        <v>54</v>
      </c>
      <c r="AC13" s="31"/>
      <c r="AD13" s="31"/>
    </row>
    <row r="14" spans="1:30" s="7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8"/>
      <c r="V14" s="88"/>
      <c r="W14" s="88"/>
      <c r="X14" s="88"/>
      <c r="Y14" s="88"/>
      <c r="Z14" s="88">
        <v>17</v>
      </c>
      <c r="AA14" s="88">
        <v>18</v>
      </c>
      <c r="AB14" s="88">
        <v>19</v>
      </c>
      <c r="AC14" s="88">
        <v>20</v>
      </c>
      <c r="AD14" s="35">
        <v>21</v>
      </c>
    </row>
    <row r="15" spans="1:30" s="7" customFormat="1" ht="45" customHeight="1">
      <c r="A15" s="130">
        <v>1</v>
      </c>
      <c r="B15" s="131" t="s">
        <v>30</v>
      </c>
      <c r="C15" s="132"/>
      <c r="D15" s="97">
        <v>2943717</v>
      </c>
      <c r="E15" s="97">
        <v>154262</v>
      </c>
      <c r="F15" s="97">
        <f>F16</f>
        <v>11465</v>
      </c>
      <c r="G15" s="97">
        <f>G16</f>
        <v>218430556</v>
      </c>
      <c r="H15" s="97">
        <f>H16</f>
        <v>711726</v>
      </c>
      <c r="I15" s="97">
        <f>I16</f>
        <v>45945</v>
      </c>
      <c r="J15" s="97">
        <f>J16</f>
        <v>789904</v>
      </c>
      <c r="K15" s="97">
        <f>K16</f>
        <v>3028782</v>
      </c>
      <c r="L15" s="97">
        <v>2888797</v>
      </c>
      <c r="M15" s="97">
        <f>G15+(H15+I15+J15+K15)*25+L15</f>
        <v>335728278</v>
      </c>
      <c r="N15" s="149" t="s">
        <v>25</v>
      </c>
      <c r="O15" s="97">
        <f>O16</f>
        <v>388733659</v>
      </c>
      <c r="P15" s="99">
        <f>(D15-(E15+F15))/M15</f>
        <v>0.008274518954879339</v>
      </c>
      <c r="Q15" s="99">
        <f>0.04*0.4</f>
        <v>0.016</v>
      </c>
      <c r="R15" s="99" t="str">
        <f>IF(P15&gt;Q15,"ДА","НЕТ")</f>
        <v>НЕТ</v>
      </c>
      <c r="S15" s="100">
        <f>P15+P16</f>
        <v>0.02805174814141001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03">
        <v>2.35</v>
      </c>
      <c r="AA15" s="103">
        <v>17.36</v>
      </c>
      <c r="AB15" s="103">
        <v>17.99</v>
      </c>
      <c r="AC15" s="104">
        <v>21.25</v>
      </c>
      <c r="AD15" s="81" t="str">
        <f>IF(AB15&gt;AC15,"ДА","НЕТ")</f>
        <v>НЕТ</v>
      </c>
    </row>
    <row r="16" spans="1:30" s="7" customFormat="1" ht="45" customHeight="1">
      <c r="A16" s="133"/>
      <c r="B16" s="134" t="s">
        <v>31</v>
      </c>
      <c r="C16" s="135"/>
      <c r="D16" s="108">
        <v>7112545</v>
      </c>
      <c r="E16" s="108">
        <v>462500</v>
      </c>
      <c r="F16" s="108">
        <v>11465</v>
      </c>
      <c r="G16" s="108">
        <v>218430556</v>
      </c>
      <c r="H16" s="108">
        <v>711726</v>
      </c>
      <c r="I16" s="108">
        <v>45945</v>
      </c>
      <c r="J16" s="108">
        <v>789904</v>
      </c>
      <c r="K16" s="108">
        <v>3028782</v>
      </c>
      <c r="L16" s="108">
        <v>2828369</v>
      </c>
      <c r="M16" s="108">
        <f>G16+(H16+I16+J16+K16)*25+L16</f>
        <v>335667850</v>
      </c>
      <c r="N16" s="151">
        <f>O16/O15*100</f>
        <v>100</v>
      </c>
      <c r="O16" s="108">
        <v>388733659</v>
      </c>
      <c r="P16" s="109">
        <f>(D16-(E16+F16))/M16</f>
        <v>0.019777229186530673</v>
      </c>
      <c r="Q16" s="109">
        <f>0.04*0.6</f>
        <v>0.024</v>
      </c>
      <c r="R16" s="109" t="str">
        <f>IF(P16&gt;Q16,"ДА","НЕТ")</f>
        <v>НЕТ</v>
      </c>
      <c r="S16" s="110"/>
      <c r="T16" s="111"/>
      <c r="U16" s="113"/>
      <c r="V16" s="113"/>
      <c r="W16" s="113"/>
      <c r="X16" s="113"/>
      <c r="Y16" s="113"/>
      <c r="Z16" s="114"/>
      <c r="AA16" s="114">
        <v>20.41</v>
      </c>
      <c r="AB16" s="114">
        <v>17.69</v>
      </c>
      <c r="AC16" s="115"/>
      <c r="AD16" s="82"/>
    </row>
    <row r="17" spans="1:30" ht="45" customHeight="1">
      <c r="A17" s="133">
        <v>2</v>
      </c>
      <c r="B17" s="136" t="s">
        <v>82</v>
      </c>
      <c r="C17" s="135"/>
      <c r="D17" s="108">
        <v>1656494</v>
      </c>
      <c r="E17" s="108">
        <v>7025</v>
      </c>
      <c r="F17" s="108">
        <v>0</v>
      </c>
      <c r="G17" s="108">
        <f>G18</f>
        <v>62280406</v>
      </c>
      <c r="H17" s="108">
        <f>H18</f>
        <v>526313</v>
      </c>
      <c r="I17" s="108">
        <f>I18</f>
        <v>329291</v>
      </c>
      <c r="J17" s="108">
        <f>J18</f>
        <v>1439955</v>
      </c>
      <c r="K17" s="108">
        <f>K18</f>
        <v>428420</v>
      </c>
      <c r="L17" s="108">
        <v>1022931</v>
      </c>
      <c r="M17" s="108">
        <f>G17+(H17+I17+J17+K17)*25+L17</f>
        <v>131402812</v>
      </c>
      <c r="N17" s="151" t="s">
        <v>25</v>
      </c>
      <c r="O17" s="108">
        <f>O18</f>
        <v>266961459</v>
      </c>
      <c r="P17" s="109">
        <f>(D17-(E17+F17))/M17</f>
        <v>0.012552767896626139</v>
      </c>
      <c r="Q17" s="109">
        <f>0.04*0.2</f>
        <v>0.008</v>
      </c>
      <c r="R17" s="109" t="str">
        <f>IF(P17&gt;Q17,"ДА","НЕТ")</f>
        <v>ДА</v>
      </c>
      <c r="S17" s="110">
        <f>P17+P18</f>
        <v>0.05695579884521155</v>
      </c>
      <c r="T17" s="111" t="str">
        <f>IF(S17&gt;=0.04,"ДА","НЕТ")</f>
        <v>ДА</v>
      </c>
      <c r="U17" s="113">
        <v>4.32</v>
      </c>
      <c r="V17" s="113">
        <v>23.62</v>
      </c>
      <c r="W17" s="113">
        <v>34.9</v>
      </c>
      <c r="X17" s="137">
        <v>21.59</v>
      </c>
      <c r="Y17" s="116" t="str">
        <f>IF(W17&gt;X17,"ДА","НЕТ")</f>
        <v>ДА</v>
      </c>
      <c r="Z17" s="114">
        <v>4.09</v>
      </c>
      <c r="AA17" s="114">
        <v>23.34</v>
      </c>
      <c r="AB17" s="114">
        <v>34.6</v>
      </c>
      <c r="AC17" s="115">
        <v>21.25</v>
      </c>
      <c r="AD17" s="81" t="str">
        <f>IF(AB17&gt;AC17,"ДА","НЕТ")</f>
        <v>ДА</v>
      </c>
    </row>
    <row r="18" spans="1:30" s="7" customFormat="1" ht="45" customHeight="1">
      <c r="A18" s="133"/>
      <c r="B18" s="134" t="s">
        <v>32</v>
      </c>
      <c r="C18" s="135"/>
      <c r="D18" s="108">
        <v>6067875</v>
      </c>
      <c r="E18" s="108">
        <v>249066</v>
      </c>
      <c r="F18" s="108">
        <v>0</v>
      </c>
      <c r="G18" s="108">
        <v>62280406</v>
      </c>
      <c r="H18" s="108">
        <v>526313</v>
      </c>
      <c r="I18" s="108">
        <v>329291</v>
      </c>
      <c r="J18" s="108">
        <v>1439955</v>
      </c>
      <c r="K18" s="108">
        <v>428420</v>
      </c>
      <c r="L18" s="108">
        <v>665430</v>
      </c>
      <c r="M18" s="108">
        <f>G18+(H18+I18+J18+K18)*25+L18</f>
        <v>131045311</v>
      </c>
      <c r="N18" s="151">
        <f>O18/O17*100</f>
        <v>100</v>
      </c>
      <c r="O18" s="108">
        <v>266961459</v>
      </c>
      <c r="P18" s="109">
        <f>(D18-(E18+F18))/M18</f>
        <v>0.04440303094858541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3"/>
      <c r="V18" s="113">
        <v>23.81</v>
      </c>
      <c r="W18" s="113">
        <v>34.58</v>
      </c>
      <c r="X18" s="137"/>
      <c r="Y18" s="116"/>
      <c r="Z18" s="114">
        <v>4.02</v>
      </c>
      <c r="AA18" s="114">
        <v>23.24</v>
      </c>
      <c r="AB18" s="114">
        <v>33.95</v>
      </c>
      <c r="AC18" s="115"/>
      <c r="AD18" s="82"/>
    </row>
    <row r="19" spans="1:30" s="7" customFormat="1" ht="45" customHeight="1">
      <c r="A19" s="138">
        <v>3</v>
      </c>
      <c r="B19" s="134" t="s">
        <v>33</v>
      </c>
      <c r="C19" s="135"/>
      <c r="D19" s="108">
        <v>3459719</v>
      </c>
      <c r="E19" s="108">
        <v>402657</v>
      </c>
      <c r="F19" s="108">
        <v>0</v>
      </c>
      <c r="G19" s="108">
        <v>38593471</v>
      </c>
      <c r="H19" s="108">
        <v>290451</v>
      </c>
      <c r="I19" s="108">
        <v>34112</v>
      </c>
      <c r="J19" s="108">
        <v>82171</v>
      </c>
      <c r="K19" s="108">
        <v>297864</v>
      </c>
      <c r="L19" s="108">
        <v>41838</v>
      </c>
      <c r="M19" s="108">
        <f>G19+(H19+I19+J19+K19)*25+L19</f>
        <v>56250259</v>
      </c>
      <c r="N19" s="151">
        <f>O19/O19*100</f>
        <v>100</v>
      </c>
      <c r="O19" s="108">
        <v>83864568</v>
      </c>
      <c r="P19" s="109">
        <f>(D19-(E19+F19))/M19</f>
        <v>0.05434751864875858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43">
        <v>1.23</v>
      </c>
      <c r="V19" s="143">
        <v>11.64</v>
      </c>
      <c r="W19" s="143">
        <v>28.37</v>
      </c>
      <c r="X19" s="144">
        <v>21.59</v>
      </c>
      <c r="Y19" s="122" t="str">
        <f>IF(W19&gt;X19,"ДА","НЕТ")</f>
        <v>ДА</v>
      </c>
      <c r="Z19" s="124">
        <v>1.73</v>
      </c>
      <c r="AA19" s="124">
        <v>12.19</v>
      </c>
      <c r="AB19" s="124">
        <v>29</v>
      </c>
      <c r="AC19" s="124">
        <v>21.25</v>
      </c>
      <c r="AD19" s="83" t="str">
        <f>IF(AB19&gt;AC19,"ДА","НЕТ")</f>
        <v>ДА</v>
      </c>
    </row>
    <row r="20" spans="1:30" s="7" customFormat="1" ht="45" customHeight="1">
      <c r="A20" s="138">
        <v>4</v>
      </c>
      <c r="B20" s="134" t="s">
        <v>34</v>
      </c>
      <c r="C20" s="135"/>
      <c r="D20" s="108">
        <v>22506139</v>
      </c>
      <c r="E20" s="108">
        <v>821226</v>
      </c>
      <c r="F20" s="108">
        <v>0</v>
      </c>
      <c r="G20" s="108">
        <v>200703855</v>
      </c>
      <c r="H20" s="108">
        <v>1081403</v>
      </c>
      <c r="I20" s="108">
        <v>486863</v>
      </c>
      <c r="J20" s="108">
        <v>4997686</v>
      </c>
      <c r="K20" s="108">
        <v>635968</v>
      </c>
      <c r="L20" s="108">
        <v>3519702</v>
      </c>
      <c r="M20" s="108">
        <f>G20+(H20+I20+J20+K20)*25+L20</f>
        <v>384271557</v>
      </c>
      <c r="N20" s="151">
        <f>O20/O20*100</f>
        <v>100</v>
      </c>
      <c r="O20" s="108">
        <v>530965469</v>
      </c>
      <c r="P20" s="109">
        <f>(D20-(E20+F20))/M20</f>
        <v>0.05643122059122372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43">
        <v>5.26</v>
      </c>
      <c r="V20" s="143">
        <v>18.76</v>
      </c>
      <c r="W20" s="143">
        <v>32.14</v>
      </c>
      <c r="X20" s="144">
        <v>21.59</v>
      </c>
      <c r="Y20" s="122" t="s">
        <v>50</v>
      </c>
      <c r="Z20" s="124">
        <v>3.29</v>
      </c>
      <c r="AA20" s="124">
        <v>16.53</v>
      </c>
      <c r="AB20" s="124">
        <v>29.66</v>
      </c>
      <c r="AC20" s="124">
        <v>21.25</v>
      </c>
      <c r="AD20" s="84" t="s">
        <v>50</v>
      </c>
    </row>
    <row r="21" spans="1:30" s="7" customFormat="1" ht="45" customHeight="1">
      <c r="A21" s="138">
        <v>5</v>
      </c>
      <c r="B21" s="134" t="s">
        <v>81</v>
      </c>
      <c r="C21" s="135"/>
      <c r="D21" s="108">
        <v>31227560</v>
      </c>
      <c r="E21" s="108">
        <v>1684689</v>
      </c>
      <c r="F21" s="108">
        <v>0</v>
      </c>
      <c r="G21" s="108">
        <v>171079134</v>
      </c>
      <c r="H21" s="108">
        <v>1250449</v>
      </c>
      <c r="I21" s="108">
        <v>212209</v>
      </c>
      <c r="J21" s="108">
        <v>9547198</v>
      </c>
      <c r="K21" s="108">
        <v>2957778</v>
      </c>
      <c r="L21" s="108">
        <v>8580676</v>
      </c>
      <c r="M21" s="108">
        <f>G21+(H21+I21+J21+K21)*25+L21</f>
        <v>528850660</v>
      </c>
      <c r="N21" s="151">
        <f>O21/O21*100</f>
        <v>100</v>
      </c>
      <c r="O21" s="108">
        <v>933725198</v>
      </c>
      <c r="P21" s="109">
        <f>(D21-(E21+F21))/M21</f>
        <v>0.05586240735711666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43">
        <v>0.22</v>
      </c>
      <c r="V21" s="143">
        <v>19.21</v>
      </c>
      <c r="W21" s="143">
        <v>30.86</v>
      </c>
      <c r="X21" s="144">
        <v>21.59</v>
      </c>
      <c r="Y21" s="122" t="str">
        <f>IF(W20&gt;X21,"ДА","НЕТ")</f>
        <v>ДА</v>
      </c>
      <c r="Z21" s="124">
        <v>-1.84</v>
      </c>
      <c r="AA21" s="124">
        <v>16.77</v>
      </c>
      <c r="AB21" s="124">
        <v>28.18</v>
      </c>
      <c r="AC21" s="124">
        <v>21.25</v>
      </c>
      <c r="AD21" s="84" t="str">
        <f>IF(AB20&gt;AC21,"ДА","НЕТ")</f>
        <v>ДА</v>
      </c>
    </row>
    <row r="22" spans="1:30" s="7" customFormat="1" ht="51.75" customHeight="1">
      <c r="A22" s="138">
        <v>6</v>
      </c>
      <c r="B22" s="134" t="s">
        <v>40</v>
      </c>
      <c r="C22" s="135"/>
      <c r="D22" s="108">
        <v>292196</v>
      </c>
      <c r="E22" s="108">
        <v>1769979</v>
      </c>
      <c r="F22" s="108">
        <v>52929</v>
      </c>
      <c r="G22" s="108">
        <v>16952741</v>
      </c>
      <c r="H22" s="108">
        <v>17192</v>
      </c>
      <c r="I22" s="108">
        <v>1296</v>
      </c>
      <c r="J22" s="108">
        <v>11395</v>
      </c>
      <c r="K22" s="108">
        <v>112643</v>
      </c>
      <c r="L22" s="108">
        <v>455075</v>
      </c>
      <c r="M22" s="108">
        <f>G22+(H22+I22+J22+K22)*25+L22</f>
        <v>20970966</v>
      </c>
      <c r="N22" s="151">
        <f>O22/O22*100</f>
        <v>100</v>
      </c>
      <c r="O22" s="108">
        <v>21135634</v>
      </c>
      <c r="P22" s="109">
        <f>(D22-(E22+F22))/M22</f>
        <v>-0.07299196422329805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43">
        <v>-3.46</v>
      </c>
      <c r="V22" s="143">
        <v>0.5</v>
      </c>
      <c r="W22" s="143">
        <v>10.94</v>
      </c>
      <c r="X22" s="144">
        <v>21.59</v>
      </c>
      <c r="Y22" s="122" t="str">
        <f>IF(W22&gt;X22,"ДА","НЕТ")</f>
        <v>НЕТ</v>
      </c>
      <c r="Z22" s="124">
        <v>0.67</v>
      </c>
      <c r="AA22" s="124">
        <v>4.81</v>
      </c>
      <c r="AB22" s="124">
        <v>15.7</v>
      </c>
      <c r="AC22" s="124">
        <v>21.25</v>
      </c>
      <c r="AD22" s="84" t="str">
        <f>IF(AB22&gt;AC22,"ДА","НЕТ")</f>
        <v>НЕТ</v>
      </c>
    </row>
    <row r="23" spans="1:30" s="7" customFormat="1" ht="45" customHeight="1">
      <c r="A23" s="138">
        <v>7</v>
      </c>
      <c r="B23" s="134" t="s">
        <v>35</v>
      </c>
      <c r="C23" s="135"/>
      <c r="D23" s="108">
        <v>2331623</v>
      </c>
      <c r="E23" s="108">
        <v>107956</v>
      </c>
      <c r="F23" s="108">
        <v>0</v>
      </c>
      <c r="G23" s="108">
        <v>35809132</v>
      </c>
      <c r="H23" s="108">
        <v>130984</v>
      </c>
      <c r="I23" s="108">
        <v>27435</v>
      </c>
      <c r="J23" s="108">
        <v>56858</v>
      </c>
      <c r="K23" s="108">
        <v>96528</v>
      </c>
      <c r="L23" s="108">
        <v>332710</v>
      </c>
      <c r="M23" s="108">
        <f>G23+(H23+I23+J23+K23)*25+L23</f>
        <v>43936967</v>
      </c>
      <c r="N23" s="151">
        <f>O23/O23*100</f>
        <v>100</v>
      </c>
      <c r="O23" s="108">
        <v>119544511</v>
      </c>
      <c r="P23" s="109">
        <f>(D23-(E23+F23))/M23</f>
        <v>0.050610389196869235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43">
        <v>4.77</v>
      </c>
      <c r="V23" s="143">
        <v>18.82</v>
      </c>
      <c r="W23" s="143">
        <v>40.55</v>
      </c>
      <c r="X23" s="144">
        <v>21.59</v>
      </c>
      <c r="Y23" s="122" t="str">
        <f>IF(W23&gt;X23,"ДА","НЕТ")</f>
        <v>ДА</v>
      </c>
      <c r="Z23" s="124">
        <v>6.48</v>
      </c>
      <c r="AA23" s="124">
        <v>20.76</v>
      </c>
      <c r="AB23" s="124">
        <v>42.84</v>
      </c>
      <c r="AC23" s="124">
        <v>21.25</v>
      </c>
      <c r="AD23" s="84" t="str">
        <f>IF(AB23&gt;AC23,"ДА","НЕТ")</f>
        <v>ДА</v>
      </c>
    </row>
    <row r="24" spans="1:30" s="7" customFormat="1" ht="45" customHeight="1">
      <c r="A24" s="138">
        <v>8</v>
      </c>
      <c r="B24" s="134" t="s">
        <v>36</v>
      </c>
      <c r="C24" s="135"/>
      <c r="D24" s="108">
        <v>6191494</v>
      </c>
      <c r="E24" s="108">
        <v>177371</v>
      </c>
      <c r="F24" s="108">
        <v>0</v>
      </c>
      <c r="G24" s="108">
        <v>38104476</v>
      </c>
      <c r="H24" s="108">
        <v>2411286</v>
      </c>
      <c r="I24" s="108">
        <v>109021</v>
      </c>
      <c r="J24" s="108">
        <v>814993</v>
      </c>
      <c r="K24" s="108">
        <v>571789</v>
      </c>
      <c r="L24" s="108">
        <v>804602</v>
      </c>
      <c r="M24" s="108">
        <f>G24+(H24+I24+J24+K24)*25+L24</f>
        <v>136586303</v>
      </c>
      <c r="N24" s="151">
        <f>O24/O24*100</f>
        <v>100</v>
      </c>
      <c r="O24" s="108">
        <v>162227407</v>
      </c>
      <c r="P24" s="109">
        <f>(D24-(E24+F24))/M24</f>
        <v>0.044031669851990946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43">
        <v>4.78</v>
      </c>
      <c r="V24" s="143">
        <v>22.76</v>
      </c>
      <c r="W24" s="143">
        <v>32.47</v>
      </c>
      <c r="X24" s="144">
        <v>21.59</v>
      </c>
      <c r="Y24" s="122" t="str">
        <f>IF(W24&gt;X24,"ДА","НЕТ")</f>
        <v>ДА</v>
      </c>
      <c r="Z24" s="124">
        <v>3.6</v>
      </c>
      <c r="AA24" s="124">
        <v>21.38</v>
      </c>
      <c r="AB24" s="124">
        <v>30.98</v>
      </c>
      <c r="AC24" s="124">
        <v>21.25</v>
      </c>
      <c r="AD24" s="84" t="str">
        <f>IF(AB24&gt;AC24,"ДА","НЕТ")</f>
        <v>ДА</v>
      </c>
    </row>
    <row r="25" spans="1:30" s="7" customFormat="1" ht="45" customHeight="1">
      <c r="A25" s="138">
        <v>9</v>
      </c>
      <c r="B25" s="134" t="s">
        <v>37</v>
      </c>
      <c r="C25" s="135"/>
      <c r="D25" s="108">
        <v>2413205</v>
      </c>
      <c r="E25" s="108">
        <v>406030</v>
      </c>
      <c r="F25" s="108">
        <v>79420</v>
      </c>
      <c r="G25" s="108">
        <v>23148706</v>
      </c>
      <c r="H25" s="108">
        <v>366860</v>
      </c>
      <c r="I25" s="108">
        <v>54990</v>
      </c>
      <c r="J25" s="108">
        <v>73968</v>
      </c>
      <c r="K25" s="108">
        <v>391659</v>
      </c>
      <c r="L25" s="108">
        <v>60858</v>
      </c>
      <c r="M25" s="108">
        <f>G25+(H25+I25+J25+K25)*25+L25</f>
        <v>45396489</v>
      </c>
      <c r="N25" s="151">
        <f>O25/O25*100</f>
        <v>100</v>
      </c>
      <c r="O25" s="108">
        <v>77010234</v>
      </c>
      <c r="P25" s="109">
        <f>(D25-(E25+F25))/M25</f>
        <v>0.0424648478872452</v>
      </c>
      <c r="Q25" s="109">
        <v>0.04</v>
      </c>
      <c r="R25" s="109" t="str">
        <f>IF(P25&gt;Q25,"ДА","НЕТ")</f>
        <v>ДА</v>
      </c>
      <c r="S25" s="109" t="s">
        <v>25</v>
      </c>
      <c r="T25" s="109" t="s">
        <v>25</v>
      </c>
      <c r="U25" s="143">
        <v>-0.61</v>
      </c>
      <c r="V25" s="143">
        <v>5.53</v>
      </c>
      <c r="W25" s="143">
        <v>19.8</v>
      </c>
      <c r="X25" s="144">
        <v>21.59</v>
      </c>
      <c r="Y25" s="122" t="str">
        <f>IF(W25&gt;X25,"ДА","НЕТ")</f>
        <v>НЕТ</v>
      </c>
      <c r="Z25" s="124">
        <v>1.96</v>
      </c>
      <c r="AA25" s="124">
        <v>8.26</v>
      </c>
      <c r="AB25" s="124">
        <v>22.9</v>
      </c>
      <c r="AC25" s="124">
        <v>21.25</v>
      </c>
      <c r="AD25" s="84" t="str">
        <f>IF(AB25&gt;AC25,"ДА","НЕТ")</f>
        <v>ДА</v>
      </c>
    </row>
    <row r="26" spans="1:30" s="7" customFormat="1" ht="45" customHeight="1">
      <c r="A26" s="138">
        <v>10</v>
      </c>
      <c r="B26" s="134" t="s">
        <v>38</v>
      </c>
      <c r="C26" s="135"/>
      <c r="D26" s="108">
        <v>3932404</v>
      </c>
      <c r="E26" s="108">
        <v>56188</v>
      </c>
      <c r="F26" s="108">
        <v>0</v>
      </c>
      <c r="G26" s="108">
        <v>43388538</v>
      </c>
      <c r="H26" s="108">
        <v>407547</v>
      </c>
      <c r="I26" s="108">
        <v>204764</v>
      </c>
      <c r="J26" s="108">
        <v>406182</v>
      </c>
      <c r="K26" s="108">
        <v>187612</v>
      </c>
      <c r="L26" s="108">
        <v>615875</v>
      </c>
      <c r="M26" s="108">
        <f>G26+(H26+I26+J26+K26)*25+L26</f>
        <v>74157038</v>
      </c>
      <c r="N26" s="151">
        <f>O26/O26*100</f>
        <v>100</v>
      </c>
      <c r="O26" s="108">
        <v>159262817</v>
      </c>
      <c r="P26" s="109">
        <f>(D26-(E26+F26))/M26</f>
        <v>0.05227037250328148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43">
        <v>3.68</v>
      </c>
      <c r="V26" s="143">
        <v>17.82</v>
      </c>
      <c r="W26" s="143">
        <v>36.89</v>
      </c>
      <c r="X26" s="144">
        <v>21.59</v>
      </c>
      <c r="Y26" s="122" t="str">
        <f>IF(W26&gt;X26,"ДА","НЕТ")</f>
        <v>ДА</v>
      </c>
      <c r="Z26" s="124">
        <v>3.01</v>
      </c>
      <c r="AA26" s="124">
        <v>17.06</v>
      </c>
      <c r="AB26" s="124">
        <v>36.01</v>
      </c>
      <c r="AC26" s="124">
        <v>21.25</v>
      </c>
      <c r="AD26" s="84" t="str">
        <f>IF(AB26&gt;AC26,"ДА","НЕТ")</f>
        <v>ДА</v>
      </c>
    </row>
    <row r="27" spans="1:30" s="7" customFormat="1" ht="45" customHeight="1">
      <c r="A27" s="214">
        <v>11</v>
      </c>
      <c r="B27" s="215" t="s">
        <v>39</v>
      </c>
      <c r="C27" s="216"/>
      <c r="D27" s="207">
        <v>2124314</v>
      </c>
      <c r="E27" s="207">
        <v>96167</v>
      </c>
      <c r="F27" s="207">
        <v>0</v>
      </c>
      <c r="G27" s="207">
        <v>25710768</v>
      </c>
      <c r="H27" s="207">
        <v>263948</v>
      </c>
      <c r="I27" s="207">
        <v>26028</v>
      </c>
      <c r="J27" s="207">
        <v>92947</v>
      </c>
      <c r="K27" s="207">
        <v>7277</v>
      </c>
      <c r="L27" s="207">
        <v>0</v>
      </c>
      <c r="M27" s="207">
        <f>G27+(H27+I27+J27+K27)*25+L27</f>
        <v>35465768</v>
      </c>
      <c r="N27" s="220">
        <f>O27/O27*100</f>
        <v>100</v>
      </c>
      <c r="O27" s="207">
        <v>71198829</v>
      </c>
      <c r="P27" s="209">
        <f>(D27-(E27+F27))/M27</f>
        <v>0.05718604486444506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8">
        <v>2.61</v>
      </c>
      <c r="V27" s="218">
        <v>16.99</v>
      </c>
      <c r="W27" s="218" t="s">
        <v>24</v>
      </c>
      <c r="X27" s="219">
        <v>21.59</v>
      </c>
      <c r="Y27" s="211" t="s">
        <v>24</v>
      </c>
      <c r="Z27" s="213">
        <v>1.47</v>
      </c>
      <c r="AA27" s="213">
        <v>15.69</v>
      </c>
      <c r="AB27" s="213" t="s">
        <v>24</v>
      </c>
      <c r="AC27" s="213">
        <v>21.25</v>
      </c>
      <c r="AD27" s="84" t="s">
        <v>24</v>
      </c>
    </row>
    <row r="28" spans="1:30" s="9" customFormat="1" ht="45" customHeight="1">
      <c r="A28" s="240" t="s">
        <v>26</v>
      </c>
      <c r="B28" s="240"/>
      <c r="C28" s="240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/>
      <c r="Q28" s="99" t="s">
        <v>25</v>
      </c>
      <c r="R28" s="99" t="s">
        <v>25</v>
      </c>
      <c r="S28" s="99" t="s">
        <v>25</v>
      </c>
      <c r="T28" s="99" t="s">
        <v>25</v>
      </c>
      <c r="U28" s="241">
        <v>2.44</v>
      </c>
      <c r="V28" s="241">
        <v>18.3</v>
      </c>
      <c r="W28" s="241">
        <v>27.13</v>
      </c>
      <c r="X28" s="237" t="s">
        <v>25</v>
      </c>
      <c r="Y28" s="237" t="s">
        <v>25</v>
      </c>
      <c r="Z28" s="242">
        <v>1.44</v>
      </c>
      <c r="AA28" s="242">
        <v>17.04</v>
      </c>
      <c r="AB28" s="242">
        <v>26.31</v>
      </c>
      <c r="AC28" s="99" t="s">
        <v>25</v>
      </c>
      <c r="AD28" s="85" t="s">
        <v>25</v>
      </c>
    </row>
    <row r="29" spans="1:30" s="9" customFormat="1" ht="45" customHeight="1">
      <c r="A29" s="146" t="s">
        <v>27</v>
      </c>
      <c r="B29" s="146"/>
      <c r="C29" s="146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/>
      <c r="Q29" s="127" t="s">
        <v>25</v>
      </c>
      <c r="R29" s="127" t="s">
        <v>25</v>
      </c>
      <c r="S29" s="128" t="s">
        <v>25</v>
      </c>
      <c r="T29" s="128" t="s">
        <v>25</v>
      </c>
      <c r="U29" s="147" t="s">
        <v>25</v>
      </c>
      <c r="V29" s="147" t="s">
        <v>25</v>
      </c>
      <c r="W29" s="147">
        <v>30.84</v>
      </c>
      <c r="X29" s="128" t="s">
        <v>25</v>
      </c>
      <c r="Y29" s="128" t="s">
        <v>25</v>
      </c>
      <c r="Z29" s="128" t="s">
        <v>25</v>
      </c>
      <c r="AA29" s="128" t="s">
        <v>25</v>
      </c>
      <c r="AB29" s="148">
        <v>25.01</v>
      </c>
      <c r="AC29" s="127" t="s">
        <v>25</v>
      </c>
      <c r="AD29" s="85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  <mergeCell ref="AC15:AC16"/>
    <mergeCell ref="AD15:AD16"/>
    <mergeCell ref="Z11:AD11"/>
    <mergeCell ref="Y12:Y13"/>
    <mergeCell ref="Z12:Z13"/>
    <mergeCell ref="AA12:AA13"/>
    <mergeCell ref="AB12:AB13"/>
    <mergeCell ref="AC12:AC13"/>
    <mergeCell ref="AD12:AD13"/>
    <mergeCell ref="A9:X9"/>
    <mergeCell ref="D11:T11"/>
    <mergeCell ref="G12:G13"/>
    <mergeCell ref="H12:K12"/>
    <mergeCell ref="M12:M13"/>
    <mergeCell ref="B21:C21"/>
    <mergeCell ref="U11:Y11"/>
    <mergeCell ref="Y15:Y16"/>
    <mergeCell ref="X12:X13"/>
    <mergeCell ref="X15:X16"/>
    <mergeCell ref="E12:E13"/>
    <mergeCell ref="V12:V13"/>
    <mergeCell ref="O12:O13"/>
    <mergeCell ref="S15:S16"/>
    <mergeCell ref="F12:F13"/>
    <mergeCell ref="Q12:Q13"/>
    <mergeCell ref="R12:R13"/>
    <mergeCell ref="L12:L13"/>
    <mergeCell ref="V15:V16"/>
    <mergeCell ref="W12:W13"/>
    <mergeCell ref="S12:S13"/>
    <mergeCell ref="T12:T13"/>
    <mergeCell ref="P12:P13"/>
    <mergeCell ref="B26:C26"/>
    <mergeCell ref="B14:C14"/>
    <mergeCell ref="B24:C24"/>
    <mergeCell ref="U12:U13"/>
    <mergeCell ref="W17:W18"/>
    <mergeCell ref="B11:C13"/>
    <mergeCell ref="B15:C15"/>
    <mergeCell ref="B19:C19"/>
    <mergeCell ref="A11:A13"/>
    <mergeCell ref="D12:D13"/>
    <mergeCell ref="A17:A18"/>
    <mergeCell ref="B17:C17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V17:V18"/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20" width="18.25390625" style="8" customWidth="1"/>
    <col min="21" max="29" width="21.00390625" style="8" customWidth="1"/>
    <col min="30" max="30" width="18.25390625" style="8" customWidth="1"/>
    <col min="31" max="16384" width="9.125" style="8" customWidth="1"/>
  </cols>
  <sheetData>
    <row r="9" spans="1:30" ht="42" customHeight="1">
      <c r="A9" s="47" t="s">
        <v>96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30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</row>
    <row r="12" spans="1:30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21" t="s">
        <v>95</v>
      </c>
      <c r="V12" s="21" t="s">
        <v>94</v>
      </c>
      <c r="W12" s="21" t="s">
        <v>93</v>
      </c>
      <c r="X12" s="21" t="s">
        <v>22</v>
      </c>
      <c r="Y12" s="21" t="s">
        <v>56</v>
      </c>
      <c r="Z12" s="21" t="s">
        <v>95</v>
      </c>
      <c r="AA12" s="21" t="s">
        <v>94</v>
      </c>
      <c r="AB12" s="21" t="s">
        <v>93</v>
      </c>
      <c r="AC12" s="21" t="s">
        <v>22</v>
      </c>
      <c r="AD12" s="21" t="s">
        <v>56</v>
      </c>
    </row>
    <row r="13" spans="1:30" s="7" customFormat="1" ht="76.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31"/>
      <c r="V13" s="31" t="s">
        <v>55</v>
      </c>
      <c r="W13" s="31" t="s">
        <v>54</v>
      </c>
      <c r="X13" s="31"/>
      <c r="Y13" s="31"/>
      <c r="Z13" s="31"/>
      <c r="AA13" s="31" t="s">
        <v>55</v>
      </c>
      <c r="AB13" s="31" t="s">
        <v>54</v>
      </c>
      <c r="AC13" s="31"/>
      <c r="AD13" s="31"/>
    </row>
    <row r="14" spans="1:30" s="7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8"/>
      <c r="V14" s="88"/>
      <c r="W14" s="88"/>
      <c r="X14" s="88"/>
      <c r="Y14" s="88"/>
      <c r="Z14" s="88">
        <v>17</v>
      </c>
      <c r="AA14" s="88">
        <v>18</v>
      </c>
      <c r="AB14" s="88">
        <v>19</v>
      </c>
      <c r="AC14" s="88">
        <v>20</v>
      </c>
      <c r="AD14" s="35">
        <v>21</v>
      </c>
    </row>
    <row r="15" spans="1:30" s="7" customFormat="1" ht="45" customHeight="1">
      <c r="A15" s="130">
        <v>1</v>
      </c>
      <c r="B15" s="131" t="s">
        <v>30</v>
      </c>
      <c r="C15" s="132"/>
      <c r="D15" s="97">
        <v>3917051</v>
      </c>
      <c r="E15" s="97">
        <v>1300054</v>
      </c>
      <c r="F15" s="97">
        <v>0</v>
      </c>
      <c r="G15" s="97">
        <f>G16</f>
        <v>211051384</v>
      </c>
      <c r="H15" s="97">
        <f>H16</f>
        <v>791706</v>
      </c>
      <c r="I15" s="97">
        <f>I16</f>
        <v>49591</v>
      </c>
      <c r="J15" s="97">
        <f>J16</f>
        <v>733851</v>
      </c>
      <c r="K15" s="97">
        <f>K16</f>
        <v>2863310</v>
      </c>
      <c r="L15" s="97">
        <v>2888797</v>
      </c>
      <c r="M15" s="97">
        <f>G15+(H15+I15+J15+K15)*25+L15</f>
        <v>324901631</v>
      </c>
      <c r="N15" s="149" t="s">
        <v>25</v>
      </c>
      <c r="O15" s="97">
        <v>383789306</v>
      </c>
      <c r="P15" s="99">
        <f>(D15-(E15+F15))/M15</f>
        <v>0.008054736419590335</v>
      </c>
      <c r="Q15" s="99">
        <f>0.04*0.4</f>
        <v>0.016</v>
      </c>
      <c r="R15" s="99" t="str">
        <f>IF(P15&gt;Q15,"ДА","НЕТ")</f>
        <v>НЕТ</v>
      </c>
      <c r="S15" s="100">
        <f>P15+P16</f>
        <v>0.03132735063903712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50">
        <v>2.07</v>
      </c>
      <c r="AA15" s="150">
        <v>13.86</v>
      </c>
      <c r="AB15" s="150">
        <v>17.56</v>
      </c>
      <c r="AC15" s="104">
        <v>21.55</v>
      </c>
      <c r="AD15" s="81" t="str">
        <f>IF(AB15&gt;AC15,"ДА","НЕТ")</f>
        <v>НЕТ</v>
      </c>
    </row>
    <row r="16" spans="1:30" s="7" customFormat="1" ht="45" customHeight="1">
      <c r="A16" s="133"/>
      <c r="B16" s="134" t="s">
        <v>31</v>
      </c>
      <c r="C16" s="135"/>
      <c r="D16" s="108">
        <v>8235427</v>
      </c>
      <c r="E16" s="108">
        <v>675523</v>
      </c>
      <c r="F16" s="108">
        <v>0</v>
      </c>
      <c r="G16" s="108">
        <v>211051384</v>
      </c>
      <c r="H16" s="108">
        <v>791706</v>
      </c>
      <c r="I16" s="108">
        <v>49591</v>
      </c>
      <c r="J16" s="108">
        <v>733851</v>
      </c>
      <c r="K16" s="108">
        <v>2863310</v>
      </c>
      <c r="L16" s="108">
        <v>2828369</v>
      </c>
      <c r="M16" s="108">
        <f>G16+(H16+I16+J16+K16)*25+L16</f>
        <v>324841203</v>
      </c>
      <c r="N16" s="151">
        <f>O16/O15*100</f>
        <v>100</v>
      </c>
      <c r="O16" s="108">
        <v>383789306</v>
      </c>
      <c r="P16" s="109">
        <f>(D16-(E16+F16))/M16</f>
        <v>0.023272614219446788</v>
      </c>
      <c r="Q16" s="109">
        <f>0.04*0.6</f>
        <v>0.024</v>
      </c>
      <c r="R16" s="109" t="str">
        <f>IF(P16&gt;Q16,"ДА","НЕТ")</f>
        <v>НЕТ</v>
      </c>
      <c r="S16" s="110"/>
      <c r="T16" s="111"/>
      <c r="U16" s="112"/>
      <c r="V16" s="112"/>
      <c r="W16" s="112"/>
      <c r="X16" s="113"/>
      <c r="Y16" s="113"/>
      <c r="Z16" s="152"/>
      <c r="AA16" s="152">
        <v>13.86</v>
      </c>
      <c r="AB16" s="152">
        <v>17.56</v>
      </c>
      <c r="AC16" s="115"/>
      <c r="AD16" s="82"/>
    </row>
    <row r="17" spans="1:30" ht="45" customHeight="1">
      <c r="A17" s="133">
        <v>2</v>
      </c>
      <c r="B17" s="136" t="s">
        <v>82</v>
      </c>
      <c r="C17" s="135"/>
      <c r="D17" s="108">
        <v>1643744</v>
      </c>
      <c r="E17" s="108">
        <v>30606</v>
      </c>
      <c r="F17" s="108">
        <v>0</v>
      </c>
      <c r="G17" s="108">
        <f>G18</f>
        <v>66450092</v>
      </c>
      <c r="H17" s="108">
        <f>H18</f>
        <v>536987</v>
      </c>
      <c r="I17" s="108">
        <f>I18</f>
        <v>322539</v>
      </c>
      <c r="J17" s="108">
        <f>J18</f>
        <v>1528297</v>
      </c>
      <c r="K17" s="108">
        <f>K18</f>
        <v>389935</v>
      </c>
      <c r="L17" s="108">
        <v>1022931</v>
      </c>
      <c r="M17" s="108">
        <f>G17+(H17+I17+J17+K17)*25+L17</f>
        <v>136916973</v>
      </c>
      <c r="N17" s="151" t="s">
        <v>25</v>
      </c>
      <c r="O17" s="108">
        <f>O18</f>
        <v>268825531</v>
      </c>
      <c r="P17" s="109">
        <f>(D17-(E17+F17))/M17</f>
        <v>0.011781870170325778</v>
      </c>
      <c r="Q17" s="109">
        <f>0.04*0.2</f>
        <v>0.008</v>
      </c>
      <c r="R17" s="109" t="str">
        <f>IF(P17&gt;Q17,"ДА","НЕТ")</f>
        <v>ДА</v>
      </c>
      <c r="S17" s="110">
        <f>P17+P18</f>
        <v>0.05391206381958066</v>
      </c>
      <c r="T17" s="111" t="str">
        <f>IF(S17&gt;=0.04,"ДА","НЕТ")</f>
        <v>ДА</v>
      </c>
      <c r="U17" s="152">
        <v>3.66</v>
      </c>
      <c r="V17" s="152">
        <v>21.91</v>
      </c>
      <c r="W17" s="152">
        <v>34.39</v>
      </c>
      <c r="X17" s="137">
        <v>21.37</v>
      </c>
      <c r="Y17" s="116" t="str">
        <f>IF(W17&gt;X17,"ДА","НЕТ")</f>
        <v>ДА</v>
      </c>
      <c r="Z17" s="152">
        <v>3.73</v>
      </c>
      <c r="AA17" s="152">
        <v>22</v>
      </c>
      <c r="AB17" s="152">
        <v>34.48</v>
      </c>
      <c r="AC17" s="115">
        <v>21.55</v>
      </c>
      <c r="AD17" s="81" t="str">
        <f>IF(AB17&gt;AC17,"ДА","НЕТ")</f>
        <v>ДА</v>
      </c>
    </row>
    <row r="18" spans="1:30" s="7" customFormat="1" ht="45" customHeight="1">
      <c r="A18" s="133"/>
      <c r="B18" s="134" t="s">
        <v>32</v>
      </c>
      <c r="C18" s="135"/>
      <c r="D18" s="108">
        <v>5981652</v>
      </c>
      <c r="E18" s="108">
        <v>228375</v>
      </c>
      <c r="F18" s="108">
        <v>0</v>
      </c>
      <c r="G18" s="108">
        <v>66450092</v>
      </c>
      <c r="H18" s="108">
        <v>536987</v>
      </c>
      <c r="I18" s="108">
        <v>322539</v>
      </c>
      <c r="J18" s="108">
        <v>1528297</v>
      </c>
      <c r="K18" s="108">
        <v>389935</v>
      </c>
      <c r="L18" s="108">
        <v>665430</v>
      </c>
      <c r="M18" s="108">
        <f>G18+(H18+I18+J18+K18)*25+L18</f>
        <v>136559472</v>
      </c>
      <c r="N18" s="151">
        <f>O18/O17*100</f>
        <v>100</v>
      </c>
      <c r="O18" s="108">
        <v>268825531</v>
      </c>
      <c r="P18" s="109">
        <f>(D18-(E18+F18))/M18</f>
        <v>0.04213019364925488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52"/>
      <c r="V18" s="152"/>
      <c r="W18" s="152"/>
      <c r="X18" s="137"/>
      <c r="Y18" s="116"/>
      <c r="Z18" s="152"/>
      <c r="AA18" s="152">
        <v>22</v>
      </c>
      <c r="AB18" s="152">
        <v>34.48</v>
      </c>
      <c r="AC18" s="115"/>
      <c r="AD18" s="82"/>
    </row>
    <row r="19" spans="1:30" s="7" customFormat="1" ht="45" customHeight="1">
      <c r="A19" s="138">
        <v>3</v>
      </c>
      <c r="B19" s="134" t="s">
        <v>92</v>
      </c>
      <c r="C19" s="135"/>
      <c r="D19" s="108">
        <v>3403388</v>
      </c>
      <c r="E19" s="108">
        <v>406787</v>
      </c>
      <c r="F19" s="108">
        <v>0</v>
      </c>
      <c r="G19" s="108">
        <v>38046087</v>
      </c>
      <c r="H19" s="108">
        <v>291915</v>
      </c>
      <c r="I19" s="108">
        <v>37507</v>
      </c>
      <c r="J19" s="108">
        <v>130939</v>
      </c>
      <c r="K19" s="108">
        <v>291514</v>
      </c>
      <c r="L19" s="108">
        <v>41838</v>
      </c>
      <c r="M19" s="108">
        <f>G19+(H19+I19+J19+K19)*25+L19</f>
        <v>56884800</v>
      </c>
      <c r="N19" s="151">
        <f>O19/O19*100</f>
        <v>100</v>
      </c>
      <c r="O19" s="108">
        <v>84708485</v>
      </c>
      <c r="P19" s="109">
        <f>(D19-(E19+F19))/M19</f>
        <v>0.05267841321407476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43">
        <v>1.12</v>
      </c>
      <c r="V19" s="143">
        <v>10.41</v>
      </c>
      <c r="W19" s="143">
        <v>27.67</v>
      </c>
      <c r="X19" s="144">
        <v>21.37</v>
      </c>
      <c r="Y19" s="122" t="str">
        <f>IF(W19&gt;X19,"ДА","НЕТ")</f>
        <v>ДА</v>
      </c>
      <c r="Z19" s="124">
        <v>1.81</v>
      </c>
      <c r="AA19" s="124">
        <v>11.17</v>
      </c>
      <c r="AB19" s="124">
        <v>28.54</v>
      </c>
      <c r="AC19" s="124">
        <v>21.55</v>
      </c>
      <c r="AD19" s="83" t="str">
        <f>IF(AB19&gt;AC19,"ДА","НЕТ")</f>
        <v>ДА</v>
      </c>
    </row>
    <row r="20" spans="1:30" s="7" customFormat="1" ht="45" customHeight="1">
      <c r="A20" s="138">
        <v>4</v>
      </c>
      <c r="B20" s="134" t="s">
        <v>91</v>
      </c>
      <c r="C20" s="135"/>
      <c r="D20" s="108">
        <v>21752574</v>
      </c>
      <c r="E20" s="108">
        <v>871821</v>
      </c>
      <c r="F20" s="108">
        <v>0</v>
      </c>
      <c r="G20" s="108">
        <v>198541646</v>
      </c>
      <c r="H20" s="108">
        <v>1054717</v>
      </c>
      <c r="I20" s="108">
        <v>564796</v>
      </c>
      <c r="J20" s="108">
        <v>4987206</v>
      </c>
      <c r="K20" s="108">
        <v>587734</v>
      </c>
      <c r="L20" s="108">
        <v>3519702</v>
      </c>
      <c r="M20" s="108">
        <f>G20+(H20+I20+J20+K20)*25+L20</f>
        <v>381922673</v>
      </c>
      <c r="N20" s="151">
        <f>O20/O20*100</f>
        <v>100</v>
      </c>
      <c r="O20" s="108">
        <v>540940382</v>
      </c>
      <c r="P20" s="109">
        <f>(D20-(E20+F20))/M20</f>
        <v>0.05467272428730619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43">
        <v>4.86</v>
      </c>
      <c r="V20" s="143">
        <v>17.93</v>
      </c>
      <c r="W20" s="143">
        <v>32.63</v>
      </c>
      <c r="X20" s="144">
        <v>21.37</v>
      </c>
      <c r="Y20" s="122" t="s">
        <v>50</v>
      </c>
      <c r="Z20" s="124">
        <v>3.28</v>
      </c>
      <c r="AA20" s="124">
        <v>16.15</v>
      </c>
      <c r="AB20" s="124">
        <v>30.63</v>
      </c>
      <c r="AC20" s="124">
        <v>21.55</v>
      </c>
      <c r="AD20" s="84" t="s">
        <v>50</v>
      </c>
    </row>
    <row r="21" spans="1:30" s="7" customFormat="1" ht="45" customHeight="1">
      <c r="A21" s="138">
        <v>5</v>
      </c>
      <c r="B21" s="134" t="s">
        <v>90</v>
      </c>
      <c r="C21" s="135"/>
      <c r="D21" s="108">
        <v>31349727</v>
      </c>
      <c r="E21" s="108">
        <v>2661672</v>
      </c>
      <c r="F21" s="108">
        <v>0</v>
      </c>
      <c r="G21" s="108">
        <v>163402078</v>
      </c>
      <c r="H21" s="108">
        <v>846069</v>
      </c>
      <c r="I21" s="108">
        <v>228951</v>
      </c>
      <c r="J21" s="108">
        <v>9061404</v>
      </c>
      <c r="K21" s="108">
        <v>2679345</v>
      </c>
      <c r="L21" s="108">
        <v>8580676</v>
      </c>
      <c r="M21" s="108">
        <f>G21+(H21+I21+J21+K21)*25+L21</f>
        <v>492376979</v>
      </c>
      <c r="N21" s="151">
        <f>O21/O21*100</f>
        <v>100</v>
      </c>
      <c r="O21" s="108">
        <v>939198503</v>
      </c>
      <c r="P21" s="109">
        <f>(D21-(E21+F21))/M21</f>
        <v>0.05826441166738626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43">
        <v>-0.31</v>
      </c>
      <c r="V21" s="143">
        <v>16.91</v>
      </c>
      <c r="W21" s="143">
        <v>30.05</v>
      </c>
      <c r="X21" s="144">
        <v>21.37</v>
      </c>
      <c r="Y21" s="122" t="str">
        <f>IF(W20&gt;X21,"ДА","НЕТ")</f>
        <v>ДА</v>
      </c>
      <c r="Z21" s="124">
        <v>-1.74</v>
      </c>
      <c r="AA21" s="124">
        <v>15.24</v>
      </c>
      <c r="AB21" s="124">
        <v>28.19</v>
      </c>
      <c r="AC21" s="124">
        <v>21.55</v>
      </c>
      <c r="AD21" s="84" t="str">
        <f>IF(AB20&gt;AC21,"ДА","НЕТ")</f>
        <v>ДА</v>
      </c>
    </row>
    <row r="22" spans="1:30" s="7" customFormat="1" ht="51.75" customHeight="1">
      <c r="A22" s="138">
        <v>6</v>
      </c>
      <c r="B22" s="134" t="s">
        <v>89</v>
      </c>
      <c r="C22" s="135"/>
      <c r="D22" s="108">
        <v>287288</v>
      </c>
      <c r="E22" s="108">
        <v>2312699</v>
      </c>
      <c r="F22" s="108">
        <v>77581</v>
      </c>
      <c r="G22" s="108">
        <v>13392852</v>
      </c>
      <c r="H22" s="108">
        <v>16502</v>
      </c>
      <c r="I22" s="108">
        <v>1272</v>
      </c>
      <c r="J22" s="108">
        <v>10092</v>
      </c>
      <c r="K22" s="108">
        <v>103420</v>
      </c>
      <c r="L22" s="108">
        <v>455075</v>
      </c>
      <c r="M22" s="108">
        <f>G22+(H22+I22+J22+K22)*25+L22</f>
        <v>17130077</v>
      </c>
      <c r="N22" s="151">
        <f>O22/O22*100</f>
        <v>100</v>
      </c>
      <c r="O22" s="108">
        <v>20003948</v>
      </c>
      <c r="P22" s="109">
        <f>(D22-(E22+F22))/M22</f>
        <v>-0.12276605645146837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43">
        <v>-4.17</v>
      </c>
      <c r="V22" s="143">
        <v>-0.69</v>
      </c>
      <c r="W22" s="143">
        <v>10.69</v>
      </c>
      <c r="X22" s="144">
        <v>21.37</v>
      </c>
      <c r="Y22" s="122" t="str">
        <f>IF(W22&gt;X22,"ДА","НЕТ")</f>
        <v>НЕТ</v>
      </c>
      <c r="Z22" s="124">
        <v>0.93</v>
      </c>
      <c r="AA22" s="124">
        <v>4.59</v>
      </c>
      <c r="AB22" s="124">
        <v>16.58</v>
      </c>
      <c r="AC22" s="124">
        <v>21.55</v>
      </c>
      <c r="AD22" s="84" t="str">
        <f>IF(AB22&gt;AC22,"ДА","НЕТ")</f>
        <v>НЕТ</v>
      </c>
    </row>
    <row r="23" spans="1:30" s="7" customFormat="1" ht="45" customHeight="1">
      <c r="A23" s="138">
        <v>7</v>
      </c>
      <c r="B23" s="134" t="s">
        <v>65</v>
      </c>
      <c r="C23" s="135"/>
      <c r="D23" s="108">
        <v>2306820</v>
      </c>
      <c r="E23" s="108">
        <v>111562</v>
      </c>
      <c r="F23" s="108">
        <v>0</v>
      </c>
      <c r="G23" s="108">
        <v>36939426</v>
      </c>
      <c r="H23" s="108">
        <v>77845</v>
      </c>
      <c r="I23" s="108">
        <v>26592</v>
      </c>
      <c r="J23" s="108">
        <v>49096</v>
      </c>
      <c r="K23" s="108">
        <v>95802</v>
      </c>
      <c r="L23" s="108">
        <v>332710</v>
      </c>
      <c r="M23" s="108">
        <f>G23+(H23+I23+J23+K23)*25+L23</f>
        <v>43505511</v>
      </c>
      <c r="N23" s="151">
        <f>O23/O23*100</f>
        <v>100</v>
      </c>
      <c r="O23" s="108">
        <v>123343541</v>
      </c>
      <c r="P23" s="109">
        <f>(D23-(E23+F23))/M23</f>
        <v>0.050459308477034094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43">
        <v>4.62</v>
      </c>
      <c r="V23" s="143">
        <v>17.42</v>
      </c>
      <c r="W23" s="143">
        <v>40.54</v>
      </c>
      <c r="X23" s="144">
        <v>21.37</v>
      </c>
      <c r="Y23" s="122" t="str">
        <f>IF(W23&gt;X23,"ДА","НЕТ")</f>
        <v>ДА</v>
      </c>
      <c r="Z23" s="124">
        <v>6.57</v>
      </c>
      <c r="AA23" s="124">
        <v>19.6</v>
      </c>
      <c r="AB23" s="124">
        <v>43.15</v>
      </c>
      <c r="AC23" s="124">
        <v>21.55</v>
      </c>
      <c r="AD23" s="84" t="str">
        <f>IF(AB23&gt;AC23,"ДА","НЕТ")</f>
        <v>ДА</v>
      </c>
    </row>
    <row r="24" spans="1:30" s="7" customFormat="1" ht="45" customHeight="1">
      <c r="A24" s="138">
        <v>8</v>
      </c>
      <c r="B24" s="134" t="s">
        <v>64</v>
      </c>
      <c r="C24" s="135"/>
      <c r="D24" s="108">
        <v>6001871</v>
      </c>
      <c r="E24" s="108">
        <v>260139</v>
      </c>
      <c r="F24" s="108">
        <v>0</v>
      </c>
      <c r="G24" s="108">
        <v>40710689</v>
      </c>
      <c r="H24" s="108">
        <v>2293780</v>
      </c>
      <c r="I24" s="108">
        <v>93155</v>
      </c>
      <c r="J24" s="108">
        <v>860342</v>
      </c>
      <c r="K24" s="108">
        <v>638455</v>
      </c>
      <c r="L24" s="108">
        <v>804602</v>
      </c>
      <c r="M24" s="108">
        <f>G24+(H24+I24+J24+K24)*25+L24</f>
        <v>138658591</v>
      </c>
      <c r="N24" s="151">
        <f>O24/O24*100</f>
        <v>100</v>
      </c>
      <c r="O24" s="108">
        <v>166785292</v>
      </c>
      <c r="P24" s="109">
        <f>(D24-(E24+F24))/M24</f>
        <v>0.041409132738122224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43">
        <v>4.6</v>
      </c>
      <c r="V24" s="143">
        <v>22.59</v>
      </c>
      <c r="W24" s="143">
        <v>33.11</v>
      </c>
      <c r="X24" s="144">
        <v>21.37</v>
      </c>
      <c r="Y24" s="122" t="str">
        <f>IF(W24&gt;X24,"ДА","НЕТ")</f>
        <v>ДА</v>
      </c>
      <c r="Z24" s="124">
        <v>3.83</v>
      </c>
      <c r="AA24" s="124">
        <v>21.68</v>
      </c>
      <c r="AB24" s="124">
        <v>32.12</v>
      </c>
      <c r="AC24" s="124">
        <v>21.55</v>
      </c>
      <c r="AD24" s="84" t="str">
        <f>IF(AB24&gt;AC24,"ДА","НЕТ")</f>
        <v>ДА</v>
      </c>
    </row>
    <row r="25" spans="1:30" s="7" customFormat="1" ht="45" customHeight="1">
      <c r="A25" s="138">
        <v>9</v>
      </c>
      <c r="B25" s="134" t="s">
        <v>88</v>
      </c>
      <c r="C25" s="135"/>
      <c r="D25" s="108">
        <v>2299724</v>
      </c>
      <c r="E25" s="108">
        <v>1984298</v>
      </c>
      <c r="F25" s="108">
        <v>277728</v>
      </c>
      <c r="G25" s="108">
        <v>24847633</v>
      </c>
      <c r="H25" s="108">
        <v>329343</v>
      </c>
      <c r="I25" s="108">
        <v>62172</v>
      </c>
      <c r="J25" s="108">
        <v>73428</v>
      </c>
      <c r="K25" s="108">
        <v>347321</v>
      </c>
      <c r="L25" s="108">
        <v>60858</v>
      </c>
      <c r="M25" s="108">
        <f>G25+(H25+I25+J25+K25)*25+L25</f>
        <v>45215091</v>
      </c>
      <c r="N25" s="151">
        <f>O25/O25*100</f>
        <v>100</v>
      </c>
      <c r="O25" s="108">
        <v>77748701</v>
      </c>
      <c r="P25" s="109">
        <f>(D25-(E25+F25))/M25</f>
        <v>0.0008337481837645754</v>
      </c>
      <c r="Q25" s="109">
        <v>0.04</v>
      </c>
      <c r="R25" s="109" t="str">
        <f>IF(P25&gt;Q25,"ДА","НЕТ")</f>
        <v>НЕТ</v>
      </c>
      <c r="S25" s="109" t="s">
        <v>25</v>
      </c>
      <c r="T25" s="109" t="s">
        <v>25</v>
      </c>
      <c r="U25" s="143">
        <v>-0.28</v>
      </c>
      <c r="V25" s="143">
        <v>5.3</v>
      </c>
      <c r="W25" s="143">
        <v>19</v>
      </c>
      <c r="X25" s="144">
        <v>21.37</v>
      </c>
      <c r="Y25" s="122" t="str">
        <f>IF(W25&gt;X25,"ДА","НЕТ")</f>
        <v>НЕТ</v>
      </c>
      <c r="Z25" s="124">
        <v>2.16</v>
      </c>
      <c r="AA25" s="124">
        <v>7.87</v>
      </c>
      <c r="AB25" s="124">
        <v>21.91</v>
      </c>
      <c r="AC25" s="124">
        <v>21.55</v>
      </c>
      <c r="AD25" s="84" t="str">
        <f>IF(AB25&gt;AC25,"ДА","НЕТ")</f>
        <v>ДА</v>
      </c>
    </row>
    <row r="26" spans="1:30" s="7" customFormat="1" ht="45" customHeight="1">
      <c r="A26" s="138">
        <v>10</v>
      </c>
      <c r="B26" s="134" t="s">
        <v>87</v>
      </c>
      <c r="C26" s="135"/>
      <c r="D26" s="108">
        <v>3897142</v>
      </c>
      <c r="E26" s="108">
        <v>53847</v>
      </c>
      <c r="F26" s="108">
        <v>0</v>
      </c>
      <c r="G26" s="108">
        <v>44643079</v>
      </c>
      <c r="H26" s="108">
        <v>435150</v>
      </c>
      <c r="I26" s="108">
        <v>201583</v>
      </c>
      <c r="J26" s="108">
        <v>426686</v>
      </c>
      <c r="K26" s="108">
        <v>191244</v>
      </c>
      <c r="L26" s="108">
        <v>615875</v>
      </c>
      <c r="M26" s="108">
        <f>G26+(H26+I26+J26+K26)*25+L26</f>
        <v>76625529</v>
      </c>
      <c r="N26" s="151">
        <f>O26/O26*100</f>
        <v>100</v>
      </c>
      <c r="O26" s="108">
        <v>161836802</v>
      </c>
      <c r="P26" s="109">
        <f>(D26-(E26+F26))/M26</f>
        <v>0.0501568478568024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43">
        <v>3.57</v>
      </c>
      <c r="V26" s="143">
        <v>17.18</v>
      </c>
      <c r="W26" s="143">
        <v>35</v>
      </c>
      <c r="X26" s="144">
        <v>21.37</v>
      </c>
      <c r="Y26" s="122" t="str">
        <f>IF(W26&gt;X26,"ДА","НЕТ")</f>
        <v>ДА</v>
      </c>
      <c r="Z26" s="124">
        <v>2.68</v>
      </c>
      <c r="AA26" s="124">
        <v>16.17</v>
      </c>
      <c r="AB26" s="124">
        <v>33.84</v>
      </c>
      <c r="AC26" s="124">
        <v>21.55</v>
      </c>
      <c r="AD26" s="84" t="str">
        <f>IF(AB26&gt;AC26,"ДА","НЕТ")</f>
        <v>ДА</v>
      </c>
    </row>
    <row r="27" spans="1:30" s="7" customFormat="1" ht="45" customHeight="1">
      <c r="A27" s="214">
        <v>11</v>
      </c>
      <c r="B27" s="215" t="s">
        <v>61</v>
      </c>
      <c r="C27" s="216"/>
      <c r="D27" s="207">
        <v>2245460</v>
      </c>
      <c r="E27" s="207">
        <v>96098</v>
      </c>
      <c r="F27" s="207">
        <v>0</v>
      </c>
      <c r="G27" s="207">
        <v>26168794</v>
      </c>
      <c r="H27" s="207">
        <v>250180</v>
      </c>
      <c r="I27" s="207">
        <v>26288</v>
      </c>
      <c r="J27" s="207">
        <v>86823</v>
      </c>
      <c r="K27" s="207">
        <v>22663</v>
      </c>
      <c r="L27" s="207">
        <v>0</v>
      </c>
      <c r="M27" s="207">
        <f>G27+(H27+I27+J27+K27)*25+L27</f>
        <v>35817644</v>
      </c>
      <c r="N27" s="220">
        <f>O27/O27*100</f>
        <v>100</v>
      </c>
      <c r="O27" s="207">
        <v>71694663</v>
      </c>
      <c r="P27" s="209">
        <f>(D27-(E27+F27))/M27</f>
        <v>0.06000846956879687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8">
        <v>2.55</v>
      </c>
      <c r="V27" s="218">
        <v>16.29</v>
      </c>
      <c r="W27" s="218" t="s">
        <v>24</v>
      </c>
      <c r="X27" s="219">
        <v>21.37</v>
      </c>
      <c r="Y27" s="211" t="s">
        <v>24</v>
      </c>
      <c r="Z27" s="213">
        <v>1.53</v>
      </c>
      <c r="AA27" s="213">
        <v>15.13</v>
      </c>
      <c r="AB27" s="213" t="s">
        <v>24</v>
      </c>
      <c r="AC27" s="213">
        <v>21.55</v>
      </c>
      <c r="AD27" s="84" t="s">
        <v>24</v>
      </c>
    </row>
    <row r="28" spans="1:30" s="9" customFormat="1" ht="45" customHeight="1">
      <c r="A28" s="240" t="s">
        <v>26</v>
      </c>
      <c r="B28" s="240"/>
      <c r="C28" s="240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/>
      <c r="Q28" s="99" t="s">
        <v>25</v>
      </c>
      <c r="R28" s="99" t="s">
        <v>25</v>
      </c>
      <c r="S28" s="99" t="s">
        <v>25</v>
      </c>
      <c r="T28" s="99" t="s">
        <v>25</v>
      </c>
      <c r="U28" s="241">
        <v>1.86</v>
      </c>
      <c r="V28" s="241">
        <v>15.71</v>
      </c>
      <c r="W28" s="241">
        <v>26.7</v>
      </c>
      <c r="X28" s="237" t="s">
        <v>25</v>
      </c>
      <c r="Y28" s="237" t="s">
        <v>25</v>
      </c>
      <c r="Z28" s="242">
        <v>1.41</v>
      </c>
      <c r="AA28" s="242">
        <v>15.41</v>
      </c>
      <c r="AB28" s="242">
        <v>26.36</v>
      </c>
      <c r="AC28" s="99" t="s">
        <v>25</v>
      </c>
      <c r="AD28" s="85" t="s">
        <v>25</v>
      </c>
    </row>
    <row r="29" spans="1:30" s="9" customFormat="1" ht="45" customHeight="1">
      <c r="A29" s="146" t="s">
        <v>27</v>
      </c>
      <c r="B29" s="146"/>
      <c r="C29" s="146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/>
      <c r="Q29" s="127" t="s">
        <v>25</v>
      </c>
      <c r="R29" s="127" t="s">
        <v>25</v>
      </c>
      <c r="S29" s="128" t="s">
        <v>25</v>
      </c>
      <c r="T29" s="128" t="s">
        <v>25</v>
      </c>
      <c r="U29" s="147" t="s">
        <v>25</v>
      </c>
      <c r="V29" s="147" t="s">
        <v>25</v>
      </c>
      <c r="W29" s="147">
        <v>30.52</v>
      </c>
      <c r="X29" s="128" t="s">
        <v>25</v>
      </c>
      <c r="Y29" s="128" t="s">
        <v>25</v>
      </c>
      <c r="Z29" s="128" t="s">
        <v>25</v>
      </c>
      <c r="AA29" s="128" t="s">
        <v>25</v>
      </c>
      <c r="AB29" s="148">
        <v>25.36</v>
      </c>
      <c r="AC29" s="127" t="s">
        <v>25</v>
      </c>
      <c r="AD29" s="85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A11:A13"/>
    <mergeCell ref="D12:D13"/>
    <mergeCell ref="A17:A18"/>
    <mergeCell ref="B17:C17"/>
    <mergeCell ref="D11:T11"/>
    <mergeCell ref="M12:M13"/>
    <mergeCell ref="Q12:Q13"/>
    <mergeCell ref="R12:R13"/>
    <mergeCell ref="B26:C26"/>
    <mergeCell ref="B14:C14"/>
    <mergeCell ref="B24:C24"/>
    <mergeCell ref="U12:U13"/>
    <mergeCell ref="W17:W18"/>
    <mergeCell ref="B11:C13"/>
    <mergeCell ref="B15:C15"/>
    <mergeCell ref="B19:C19"/>
    <mergeCell ref="V17:V18"/>
    <mergeCell ref="B21:C21"/>
    <mergeCell ref="U11:Y11"/>
    <mergeCell ref="Y15:Y16"/>
    <mergeCell ref="X12:X13"/>
    <mergeCell ref="X15:X16"/>
    <mergeCell ref="E12:E13"/>
    <mergeCell ref="W12:W13"/>
    <mergeCell ref="S12:S13"/>
    <mergeCell ref="T12:T13"/>
    <mergeCell ref="P12:P13"/>
    <mergeCell ref="V12:V13"/>
    <mergeCell ref="O12:O13"/>
    <mergeCell ref="S15:S16"/>
    <mergeCell ref="F12:F13"/>
    <mergeCell ref="AC15:AC16"/>
    <mergeCell ref="AD15:AD16"/>
    <mergeCell ref="L12:L13"/>
    <mergeCell ref="V15:V16"/>
    <mergeCell ref="G12:G13"/>
    <mergeCell ref="H12:K12"/>
    <mergeCell ref="Z11:AD11"/>
    <mergeCell ref="Y12:Y13"/>
    <mergeCell ref="Z12:Z13"/>
    <mergeCell ref="AA12:AA13"/>
    <mergeCell ref="AB12:AB13"/>
    <mergeCell ref="AC12:AC13"/>
    <mergeCell ref="AD12:AD13"/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2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20" width="18.25390625" style="8" customWidth="1"/>
    <col min="21" max="29" width="21.00390625" style="8" customWidth="1"/>
    <col min="30" max="30" width="18.25390625" style="8" customWidth="1"/>
    <col min="31" max="16384" width="9.125" style="8" customWidth="1"/>
  </cols>
  <sheetData>
    <row r="9" spans="1:30" ht="42" customHeight="1">
      <c r="A9" s="47" t="s">
        <v>101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30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</row>
    <row r="12" spans="1:30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21" t="s">
        <v>100</v>
      </c>
      <c r="V12" s="21" t="s">
        <v>99</v>
      </c>
      <c r="W12" s="21" t="s">
        <v>98</v>
      </c>
      <c r="X12" s="21" t="s">
        <v>22</v>
      </c>
      <c r="Y12" s="21" t="s">
        <v>56</v>
      </c>
      <c r="Z12" s="21" t="s">
        <v>100</v>
      </c>
      <c r="AA12" s="21" t="s">
        <v>99</v>
      </c>
      <c r="AB12" s="21" t="s">
        <v>98</v>
      </c>
      <c r="AC12" s="21" t="s">
        <v>22</v>
      </c>
      <c r="AD12" s="21" t="s">
        <v>56</v>
      </c>
    </row>
    <row r="13" spans="1:30" s="7" customFormat="1" ht="76.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31"/>
      <c r="V13" s="31" t="s">
        <v>55</v>
      </c>
      <c r="W13" s="31" t="s">
        <v>54</v>
      </c>
      <c r="X13" s="31"/>
      <c r="Y13" s="31"/>
      <c r="Z13" s="31"/>
      <c r="AA13" s="31" t="s">
        <v>55</v>
      </c>
      <c r="AB13" s="31" t="s">
        <v>54</v>
      </c>
      <c r="AC13" s="31"/>
      <c r="AD13" s="31"/>
    </row>
    <row r="14" spans="1:30" s="7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8"/>
      <c r="V14" s="88"/>
      <c r="W14" s="88"/>
      <c r="X14" s="88"/>
      <c r="Y14" s="88"/>
      <c r="Z14" s="88">
        <v>17</v>
      </c>
      <c r="AA14" s="88">
        <v>18</v>
      </c>
      <c r="AB14" s="88">
        <v>19</v>
      </c>
      <c r="AC14" s="88">
        <v>20</v>
      </c>
      <c r="AD14" s="35">
        <v>21</v>
      </c>
    </row>
    <row r="15" spans="1:30" s="7" customFormat="1" ht="45" customHeight="1">
      <c r="A15" s="130">
        <v>1</v>
      </c>
      <c r="B15" s="131" t="s">
        <v>30</v>
      </c>
      <c r="C15" s="132"/>
      <c r="D15" s="97">
        <v>2994992</v>
      </c>
      <c r="E15" s="97">
        <v>385436</v>
      </c>
      <c r="F15" s="97">
        <f>F16</f>
        <v>35830</v>
      </c>
      <c r="G15" s="97">
        <f>G16</f>
        <v>207161722</v>
      </c>
      <c r="H15" s="97">
        <f>H16</f>
        <v>805552</v>
      </c>
      <c r="I15" s="97">
        <f>I16</f>
        <v>61501</v>
      </c>
      <c r="J15" s="97">
        <f>J16</f>
        <v>728803</v>
      </c>
      <c r="K15" s="97">
        <f>K16</f>
        <v>2830603</v>
      </c>
      <c r="L15" s="97">
        <v>2888797</v>
      </c>
      <c r="M15" s="97">
        <f>G15+(H15+I15+J15+K15)*25+L15</f>
        <v>320711994</v>
      </c>
      <c r="N15" s="142" t="s">
        <v>25</v>
      </c>
      <c r="O15" s="97">
        <f>O16</f>
        <v>385950030</v>
      </c>
      <c r="P15" s="99">
        <v>0.008025038190495614</v>
      </c>
      <c r="Q15" s="99">
        <v>0.016</v>
      </c>
      <c r="R15" s="99" t="s">
        <v>97</v>
      </c>
      <c r="S15" s="100">
        <v>0.032831073287171234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45">
        <v>2.18</v>
      </c>
      <c r="AA15" s="145">
        <v>10.91</v>
      </c>
      <c r="AB15" s="145">
        <v>17.52</v>
      </c>
      <c r="AC15" s="104">
        <v>20.86</v>
      </c>
      <c r="AD15" s="77" t="str">
        <f>IF(AB15&gt;AC15,"ДА","НЕТ")</f>
        <v>НЕТ</v>
      </c>
    </row>
    <row r="16" spans="1:30" s="7" customFormat="1" ht="45" customHeight="1">
      <c r="A16" s="133"/>
      <c r="B16" s="134" t="s">
        <v>31</v>
      </c>
      <c r="C16" s="135"/>
      <c r="D16" s="108">
        <v>8646976</v>
      </c>
      <c r="E16" s="108">
        <v>657052</v>
      </c>
      <c r="F16" s="108">
        <v>35830</v>
      </c>
      <c r="G16" s="108">
        <v>207161722</v>
      </c>
      <c r="H16" s="108">
        <v>805552</v>
      </c>
      <c r="I16" s="108">
        <v>61501</v>
      </c>
      <c r="J16" s="108">
        <v>728803</v>
      </c>
      <c r="K16" s="108">
        <v>2830603</v>
      </c>
      <c r="L16" s="108">
        <v>2828369</v>
      </c>
      <c r="M16" s="108">
        <f>G16+(H16+I16+J16+K16)*25+L16</f>
        <v>320651566</v>
      </c>
      <c r="N16" s="108">
        <f>O16/O15*100</f>
        <v>100</v>
      </c>
      <c r="O16" s="108">
        <v>385950030</v>
      </c>
      <c r="P16" s="109">
        <v>0.024806035096675623</v>
      </c>
      <c r="Q16" s="109">
        <v>0.024</v>
      </c>
      <c r="R16" s="109" t="s">
        <v>50</v>
      </c>
      <c r="S16" s="110"/>
      <c r="T16" s="111"/>
      <c r="U16" s="112"/>
      <c r="V16" s="112"/>
      <c r="W16" s="112"/>
      <c r="X16" s="113"/>
      <c r="Y16" s="113"/>
      <c r="Z16" s="113"/>
      <c r="AA16" s="113">
        <v>13.86</v>
      </c>
      <c r="AB16" s="113">
        <v>17.56</v>
      </c>
      <c r="AC16" s="115"/>
      <c r="AD16" s="78"/>
    </row>
    <row r="17" spans="1:30" ht="45" customHeight="1">
      <c r="A17" s="133">
        <v>2</v>
      </c>
      <c r="B17" s="136" t="s">
        <v>82</v>
      </c>
      <c r="C17" s="135"/>
      <c r="D17" s="108">
        <v>1845447</v>
      </c>
      <c r="E17" s="108">
        <v>11157</v>
      </c>
      <c r="F17" s="108">
        <v>0</v>
      </c>
      <c r="G17" s="108">
        <f>G18</f>
        <v>64675579</v>
      </c>
      <c r="H17" s="108">
        <f>H18</f>
        <v>678531</v>
      </c>
      <c r="I17" s="108">
        <f>I18</f>
        <v>330997</v>
      </c>
      <c r="J17" s="108">
        <f>J18</f>
        <v>1615338</v>
      </c>
      <c r="K17" s="108">
        <f>K18</f>
        <v>380622</v>
      </c>
      <c r="L17" s="108">
        <v>1022931</v>
      </c>
      <c r="M17" s="108">
        <f>G17+(H17+I17+J17+K17)*25+L17</f>
        <v>140835710</v>
      </c>
      <c r="N17" s="108" t="s">
        <v>25</v>
      </c>
      <c r="O17" s="108">
        <f>O18</f>
        <v>273735829</v>
      </c>
      <c r="P17" s="109">
        <v>0.0130243245835875</v>
      </c>
      <c r="Q17" s="109">
        <v>0.008</v>
      </c>
      <c r="R17" s="109" t="s">
        <v>50</v>
      </c>
      <c r="S17" s="110">
        <v>0.056035984847564814</v>
      </c>
      <c r="T17" s="111" t="str">
        <f>IF(S17&gt;=0.04,"ДА","НЕТ")</f>
        <v>ДА</v>
      </c>
      <c r="U17" s="113">
        <v>3.49</v>
      </c>
      <c r="V17" s="113">
        <v>20.81</v>
      </c>
      <c r="W17" s="113">
        <v>33.88</v>
      </c>
      <c r="X17" s="137">
        <v>20.27</v>
      </c>
      <c r="Y17" s="116" t="str">
        <f>IF(W17&gt;X17,"ДА","НЕТ")</f>
        <v>ДА</v>
      </c>
      <c r="Z17" s="113">
        <v>3.95</v>
      </c>
      <c r="AA17" s="113">
        <v>21.34</v>
      </c>
      <c r="AB17" s="113">
        <v>34.47</v>
      </c>
      <c r="AC17" s="115">
        <v>20.86</v>
      </c>
      <c r="AD17" s="77" t="str">
        <f>IF(AB17&gt;AC17,"ДА","НЕТ")</f>
        <v>ДА</v>
      </c>
    </row>
    <row r="18" spans="1:30" s="7" customFormat="1" ht="45" customHeight="1">
      <c r="A18" s="133"/>
      <c r="B18" s="134" t="s">
        <v>32</v>
      </c>
      <c r="C18" s="135"/>
      <c r="D18" s="108">
        <v>6485877</v>
      </c>
      <c r="E18" s="108">
        <v>443676</v>
      </c>
      <c r="F18" s="108">
        <v>0</v>
      </c>
      <c r="G18" s="108">
        <v>64675579</v>
      </c>
      <c r="H18" s="108">
        <v>678531</v>
      </c>
      <c r="I18" s="108">
        <v>330997</v>
      </c>
      <c r="J18" s="108">
        <v>1615338</v>
      </c>
      <c r="K18" s="108">
        <v>380622</v>
      </c>
      <c r="L18" s="108">
        <v>665430</v>
      </c>
      <c r="M18" s="108">
        <f>G18+(H18+I18+J18+K18)*25+L18</f>
        <v>140478209</v>
      </c>
      <c r="N18" s="108">
        <f>O18/O17*100</f>
        <v>100</v>
      </c>
      <c r="O18" s="108">
        <v>273735829</v>
      </c>
      <c r="P18" s="109">
        <v>0.04301166026397731</v>
      </c>
      <c r="Q18" s="109">
        <v>0.032</v>
      </c>
      <c r="R18" s="109" t="s">
        <v>50</v>
      </c>
      <c r="S18" s="110"/>
      <c r="T18" s="111"/>
      <c r="U18" s="113"/>
      <c r="V18" s="113"/>
      <c r="W18" s="113"/>
      <c r="X18" s="137"/>
      <c r="Y18" s="116"/>
      <c r="Z18" s="113"/>
      <c r="AA18" s="113">
        <v>22</v>
      </c>
      <c r="AB18" s="113">
        <v>34.48</v>
      </c>
      <c r="AC18" s="115"/>
      <c r="AD18" s="78"/>
    </row>
    <row r="19" spans="1:30" s="7" customFormat="1" ht="45" customHeight="1">
      <c r="A19" s="138">
        <v>3</v>
      </c>
      <c r="B19" s="134" t="s">
        <v>92</v>
      </c>
      <c r="C19" s="135"/>
      <c r="D19" s="108">
        <v>3362669</v>
      </c>
      <c r="E19" s="108">
        <v>310132</v>
      </c>
      <c r="F19" s="108">
        <v>0</v>
      </c>
      <c r="G19" s="108">
        <v>39546896</v>
      </c>
      <c r="H19" s="108">
        <v>205662</v>
      </c>
      <c r="I19" s="108">
        <v>15966</v>
      </c>
      <c r="J19" s="108">
        <v>150299</v>
      </c>
      <c r="K19" s="108">
        <v>393907</v>
      </c>
      <c r="L19" s="108">
        <v>41838</v>
      </c>
      <c r="M19" s="108">
        <f>G19+(H19+I19+J19+K19)*25+L19</f>
        <v>58734584</v>
      </c>
      <c r="N19" s="118">
        <f>O19/O19*100</f>
        <v>100</v>
      </c>
      <c r="O19" s="108">
        <v>86195096.169</v>
      </c>
      <c r="P19" s="109">
        <v>0.051971713973491325</v>
      </c>
      <c r="Q19" s="109">
        <v>0.04</v>
      </c>
      <c r="R19" s="109" t="s">
        <v>50</v>
      </c>
      <c r="S19" s="109" t="s">
        <v>25</v>
      </c>
      <c r="T19" s="109" t="s">
        <v>25</v>
      </c>
      <c r="U19" s="143">
        <v>1.01</v>
      </c>
      <c r="V19" s="143">
        <v>8.94</v>
      </c>
      <c r="W19" s="143">
        <v>27.17</v>
      </c>
      <c r="X19" s="144">
        <v>20.27</v>
      </c>
      <c r="Y19" s="122" t="str">
        <f>IF(W19&gt;X19,"ДА","НЕТ")</f>
        <v>ДА</v>
      </c>
      <c r="Z19" s="124">
        <v>1.74</v>
      </c>
      <c r="AA19" s="124">
        <v>9.73</v>
      </c>
      <c r="AB19" s="124">
        <v>28.09</v>
      </c>
      <c r="AC19" s="124">
        <v>20.86</v>
      </c>
      <c r="AD19" s="79" t="str">
        <f>IF(AB19&gt;AC19,"ДА","НЕТ")</f>
        <v>ДА</v>
      </c>
    </row>
    <row r="20" spans="1:30" s="7" customFormat="1" ht="45" customHeight="1">
      <c r="A20" s="138">
        <v>4</v>
      </c>
      <c r="B20" s="134" t="s">
        <v>91</v>
      </c>
      <c r="C20" s="135"/>
      <c r="D20" s="108">
        <v>21949985</v>
      </c>
      <c r="E20" s="108">
        <v>787261</v>
      </c>
      <c r="F20" s="108">
        <v>0</v>
      </c>
      <c r="G20" s="108">
        <v>211753700</v>
      </c>
      <c r="H20" s="108">
        <v>985693</v>
      </c>
      <c r="I20" s="108">
        <v>678318</v>
      </c>
      <c r="J20" s="108">
        <v>4877392</v>
      </c>
      <c r="K20" s="108">
        <v>562220</v>
      </c>
      <c r="L20" s="108">
        <v>3519702</v>
      </c>
      <c r="M20" s="108">
        <f>G20+(H20+I20+J20+K20)*25+L20</f>
        <v>392863977</v>
      </c>
      <c r="N20" s="118">
        <f>O20/O20*100</f>
        <v>100</v>
      </c>
      <c r="O20" s="108">
        <v>553627910</v>
      </c>
      <c r="P20" s="109">
        <v>0.05386781491549173</v>
      </c>
      <c r="Q20" s="109">
        <v>0.04</v>
      </c>
      <c r="R20" s="109" t="s">
        <v>50</v>
      </c>
      <c r="S20" s="109" t="s">
        <v>25</v>
      </c>
      <c r="T20" s="109" t="s">
        <v>25</v>
      </c>
      <c r="U20" s="143">
        <v>4.56</v>
      </c>
      <c r="V20" s="143">
        <v>16.82</v>
      </c>
      <c r="W20" s="143">
        <v>32.82</v>
      </c>
      <c r="X20" s="144">
        <v>20.27</v>
      </c>
      <c r="Y20" s="122" t="s">
        <v>50</v>
      </c>
      <c r="Z20" s="124">
        <v>2.81</v>
      </c>
      <c r="AA20" s="124">
        <v>14.86</v>
      </c>
      <c r="AB20" s="124">
        <v>30.6</v>
      </c>
      <c r="AC20" s="124">
        <v>20.86</v>
      </c>
      <c r="AD20" s="80" t="s">
        <v>50</v>
      </c>
    </row>
    <row r="21" spans="1:30" s="7" customFormat="1" ht="45" customHeight="1">
      <c r="A21" s="138">
        <v>5</v>
      </c>
      <c r="B21" s="134" t="s">
        <v>90</v>
      </c>
      <c r="C21" s="135"/>
      <c r="D21" s="108">
        <v>31538148</v>
      </c>
      <c r="E21" s="108">
        <v>2120046</v>
      </c>
      <c r="F21" s="108">
        <v>0</v>
      </c>
      <c r="G21" s="108">
        <v>167890057</v>
      </c>
      <c r="H21" s="108">
        <v>822199</v>
      </c>
      <c r="I21" s="108">
        <v>236226</v>
      </c>
      <c r="J21" s="108">
        <v>9133175</v>
      </c>
      <c r="K21" s="108">
        <v>2695025</v>
      </c>
      <c r="L21" s="108">
        <v>8580676</v>
      </c>
      <c r="M21" s="108">
        <f>G21+(H21+I21+J21+K21)*25+L21</f>
        <v>498636358</v>
      </c>
      <c r="N21" s="118">
        <f>O21/O21*100</f>
        <v>100</v>
      </c>
      <c r="O21" s="108">
        <v>954516723</v>
      </c>
      <c r="P21" s="109">
        <v>0.0589971058628661</v>
      </c>
      <c r="Q21" s="109">
        <v>0.04</v>
      </c>
      <c r="R21" s="109" t="s">
        <v>50</v>
      </c>
      <c r="S21" s="109" t="s">
        <v>25</v>
      </c>
      <c r="T21" s="109" t="s">
        <v>25</v>
      </c>
      <c r="U21" s="143">
        <v>-0.92</v>
      </c>
      <c r="V21" s="143">
        <v>14.53</v>
      </c>
      <c r="W21" s="143">
        <v>26.78</v>
      </c>
      <c r="X21" s="144">
        <v>20.27</v>
      </c>
      <c r="Y21" s="122" t="str">
        <f>IF(W20&gt;X21,"ДА","НЕТ")</f>
        <v>ДА</v>
      </c>
      <c r="Z21" s="124">
        <v>-1.67</v>
      </c>
      <c r="AA21" s="124">
        <v>13.67</v>
      </c>
      <c r="AB21" s="124">
        <v>25.82</v>
      </c>
      <c r="AC21" s="124">
        <v>20.86</v>
      </c>
      <c r="AD21" s="80" t="str">
        <f>IF(AB20&gt;AC21,"ДА","НЕТ")</f>
        <v>ДА</v>
      </c>
    </row>
    <row r="22" spans="1:30" s="7" customFormat="1" ht="51.75" customHeight="1">
      <c r="A22" s="138">
        <v>6</v>
      </c>
      <c r="B22" s="134" t="s">
        <v>89</v>
      </c>
      <c r="C22" s="135"/>
      <c r="D22" s="108">
        <v>281838</v>
      </c>
      <c r="E22" s="108">
        <v>2733352</v>
      </c>
      <c r="F22" s="108">
        <v>94781</v>
      </c>
      <c r="G22" s="108">
        <v>12905863</v>
      </c>
      <c r="H22" s="108">
        <v>15820</v>
      </c>
      <c r="I22" s="108">
        <v>1236</v>
      </c>
      <c r="J22" s="108">
        <v>10161</v>
      </c>
      <c r="K22" s="108">
        <v>101010</v>
      </c>
      <c r="L22" s="108">
        <v>455075</v>
      </c>
      <c r="M22" s="108">
        <f>G22+(H22+I22+J22+K22)*25+L22</f>
        <v>16566613</v>
      </c>
      <c r="N22" s="108">
        <f>O22/O22*100</f>
        <v>100</v>
      </c>
      <c r="O22" s="108">
        <v>19641214</v>
      </c>
      <c r="P22" s="109">
        <v>-0.15370039729907375</v>
      </c>
      <c r="Q22" s="109">
        <v>0.04</v>
      </c>
      <c r="R22" s="109" t="s">
        <v>97</v>
      </c>
      <c r="S22" s="109" t="s">
        <v>25</v>
      </c>
      <c r="T22" s="109" t="s">
        <v>25</v>
      </c>
      <c r="U22" s="143">
        <v>-5.29</v>
      </c>
      <c r="V22" s="143">
        <v>-3</v>
      </c>
      <c r="W22" s="143">
        <v>8</v>
      </c>
      <c r="X22" s="144">
        <v>20.27</v>
      </c>
      <c r="Y22" s="122" t="str">
        <f>IF(W22&gt;X22,"ДА","НЕТ")</f>
        <v>НЕТ</v>
      </c>
      <c r="Z22" s="124">
        <v>1.77</v>
      </c>
      <c r="AA22" s="124">
        <v>4.24</v>
      </c>
      <c r="AB22" s="124">
        <v>16.06</v>
      </c>
      <c r="AC22" s="124">
        <v>20.86</v>
      </c>
      <c r="AD22" s="80" t="str">
        <f>IF(AB22&gt;AC22,"ДА","НЕТ")</f>
        <v>НЕТ</v>
      </c>
    </row>
    <row r="23" spans="1:30" s="7" customFormat="1" ht="45" customHeight="1">
      <c r="A23" s="138">
        <v>7</v>
      </c>
      <c r="B23" s="134" t="s">
        <v>65</v>
      </c>
      <c r="C23" s="135"/>
      <c r="D23" s="108">
        <v>2402284</v>
      </c>
      <c r="E23" s="108">
        <v>91434</v>
      </c>
      <c r="F23" s="108">
        <v>0</v>
      </c>
      <c r="G23" s="108">
        <v>36975498</v>
      </c>
      <c r="H23" s="108">
        <v>70407</v>
      </c>
      <c r="I23" s="108">
        <v>23291</v>
      </c>
      <c r="J23" s="108">
        <v>47700</v>
      </c>
      <c r="K23" s="108">
        <v>90471</v>
      </c>
      <c r="L23" s="108">
        <v>332710</v>
      </c>
      <c r="M23" s="108">
        <f>G23+(H23+I23+J23+K23)*25+L23</f>
        <v>43104933</v>
      </c>
      <c r="N23" s="118">
        <f>O23/O23*100</f>
        <v>100</v>
      </c>
      <c r="O23" s="108">
        <v>127163060</v>
      </c>
      <c r="P23" s="109">
        <v>0.053609873375745645</v>
      </c>
      <c r="Q23" s="109">
        <v>0.04</v>
      </c>
      <c r="R23" s="109" t="s">
        <v>50</v>
      </c>
      <c r="S23" s="109" t="s">
        <v>25</v>
      </c>
      <c r="T23" s="109" t="s">
        <v>25</v>
      </c>
      <c r="U23" s="143">
        <v>4.6</v>
      </c>
      <c r="V23" s="143">
        <v>16.9</v>
      </c>
      <c r="W23" s="143">
        <v>39.27</v>
      </c>
      <c r="X23" s="144">
        <v>20.27</v>
      </c>
      <c r="Y23" s="122" t="str">
        <f>IF(W23&gt;X23,"ДА","НЕТ")</f>
        <v>ДА</v>
      </c>
      <c r="Z23" s="124">
        <v>7.98</v>
      </c>
      <c r="AA23" s="124">
        <v>20.68</v>
      </c>
      <c r="AB23" s="124">
        <v>43.78</v>
      </c>
      <c r="AC23" s="124">
        <v>20.86</v>
      </c>
      <c r="AD23" s="80" t="str">
        <f>IF(AB23&gt;AC23,"ДА","НЕТ")</f>
        <v>ДА</v>
      </c>
    </row>
    <row r="24" spans="1:30" s="7" customFormat="1" ht="45" customHeight="1">
      <c r="A24" s="138">
        <v>8</v>
      </c>
      <c r="B24" s="134" t="s">
        <v>64</v>
      </c>
      <c r="C24" s="135"/>
      <c r="D24" s="108">
        <v>5923869</v>
      </c>
      <c r="E24" s="108">
        <v>142828</v>
      </c>
      <c r="F24" s="108">
        <v>0</v>
      </c>
      <c r="G24" s="108">
        <v>38934746</v>
      </c>
      <c r="H24" s="108">
        <v>2292570</v>
      </c>
      <c r="I24" s="108">
        <v>89936</v>
      </c>
      <c r="J24" s="108">
        <v>940619</v>
      </c>
      <c r="K24" s="108">
        <v>660383</v>
      </c>
      <c r="L24" s="108">
        <v>804602</v>
      </c>
      <c r="M24" s="108">
        <f>G24+(H24+I24+J24+K24)*25+L24</f>
        <v>139327048</v>
      </c>
      <c r="N24" s="118">
        <f>O24/O24*100</f>
        <v>100</v>
      </c>
      <c r="O24" s="108">
        <v>172478970</v>
      </c>
      <c r="P24" s="109">
        <v>0.041492596613401295</v>
      </c>
      <c r="Q24" s="109">
        <v>0.04</v>
      </c>
      <c r="R24" s="109" t="s">
        <v>50</v>
      </c>
      <c r="S24" s="109" t="s">
        <v>25</v>
      </c>
      <c r="T24" s="109" t="s">
        <v>25</v>
      </c>
      <c r="U24" s="143">
        <v>3.5</v>
      </c>
      <c r="V24" s="143">
        <v>21.41</v>
      </c>
      <c r="W24" s="143">
        <v>33.12</v>
      </c>
      <c r="X24" s="144">
        <v>20.27</v>
      </c>
      <c r="Y24" s="122" t="str">
        <f>IF(W24&gt;X24,"ДА","НЕТ")</f>
        <v>ДА</v>
      </c>
      <c r="Z24" s="124">
        <v>3.06</v>
      </c>
      <c r="AA24" s="124">
        <v>20.9</v>
      </c>
      <c r="AB24" s="124">
        <v>32.56</v>
      </c>
      <c r="AC24" s="124">
        <v>20.86</v>
      </c>
      <c r="AD24" s="80" t="str">
        <f>IF(AB24&gt;AC24,"ДА","НЕТ")</f>
        <v>ДА</v>
      </c>
    </row>
    <row r="25" spans="1:30" s="7" customFormat="1" ht="45" customHeight="1">
      <c r="A25" s="138">
        <v>9</v>
      </c>
      <c r="B25" s="134" t="s">
        <v>88</v>
      </c>
      <c r="C25" s="135"/>
      <c r="D25" s="108">
        <v>2199934</v>
      </c>
      <c r="E25" s="108">
        <v>2012942</v>
      </c>
      <c r="F25" s="108">
        <v>346633</v>
      </c>
      <c r="G25" s="108">
        <v>27969353</v>
      </c>
      <c r="H25" s="108">
        <v>305334</v>
      </c>
      <c r="I25" s="108">
        <v>57979</v>
      </c>
      <c r="J25" s="108">
        <v>127099</v>
      </c>
      <c r="K25" s="108">
        <v>372242</v>
      </c>
      <c r="L25" s="108">
        <v>60858</v>
      </c>
      <c r="M25" s="108">
        <f>G25+(H25+I25+J25+K25)*25+L25</f>
        <v>49596561</v>
      </c>
      <c r="N25" s="108">
        <f>O25/O25*100</f>
        <v>100</v>
      </c>
      <c r="O25" s="108">
        <v>79295161</v>
      </c>
      <c r="P25" s="109">
        <v>-0.003218791722272841</v>
      </c>
      <c r="Q25" s="109">
        <v>0.04</v>
      </c>
      <c r="R25" s="109" t="s">
        <v>97</v>
      </c>
      <c r="S25" s="109" t="s">
        <v>25</v>
      </c>
      <c r="T25" s="109" t="s">
        <v>25</v>
      </c>
      <c r="U25" s="143">
        <v>-0.32</v>
      </c>
      <c r="V25" s="143">
        <v>4.71</v>
      </c>
      <c r="W25" s="143">
        <v>18.61</v>
      </c>
      <c r="X25" s="144">
        <v>20.27</v>
      </c>
      <c r="Y25" s="122" t="str">
        <f>IF(W25&gt;X25,"ДА","НЕТ")</f>
        <v>НЕТ</v>
      </c>
      <c r="Z25" s="124">
        <v>2.78</v>
      </c>
      <c r="AA25" s="124">
        <v>7.96</v>
      </c>
      <c r="AB25" s="124">
        <v>22.3</v>
      </c>
      <c r="AC25" s="124">
        <v>20.86</v>
      </c>
      <c r="AD25" s="80" t="str">
        <f>IF(AB25&gt;AC25,"ДА","НЕТ")</f>
        <v>ДА</v>
      </c>
    </row>
    <row r="26" spans="1:30" s="7" customFormat="1" ht="45" customHeight="1">
      <c r="A26" s="138">
        <v>10</v>
      </c>
      <c r="B26" s="134" t="s">
        <v>87</v>
      </c>
      <c r="C26" s="135"/>
      <c r="D26" s="108">
        <v>4018408</v>
      </c>
      <c r="E26" s="108">
        <v>55044</v>
      </c>
      <c r="F26" s="108">
        <v>0</v>
      </c>
      <c r="G26" s="108">
        <v>43136888</v>
      </c>
      <c r="H26" s="108">
        <v>482233</v>
      </c>
      <c r="I26" s="108">
        <v>178877</v>
      </c>
      <c r="J26" s="108">
        <v>459277</v>
      </c>
      <c r="K26" s="108">
        <v>163879</v>
      </c>
      <c r="L26" s="108">
        <v>615875</v>
      </c>
      <c r="M26" s="108">
        <f>G26+(H26+I26+J26+K26)*25+L26</f>
        <v>75859413</v>
      </c>
      <c r="N26" s="108">
        <f>O26/O26*100</f>
        <v>100</v>
      </c>
      <c r="O26" s="108">
        <v>165434746</v>
      </c>
      <c r="P26" s="109">
        <v>0.05224617279862158</v>
      </c>
      <c r="Q26" s="109">
        <v>0.04</v>
      </c>
      <c r="R26" s="109" t="s">
        <v>50</v>
      </c>
      <c r="S26" s="109" t="s">
        <v>25</v>
      </c>
      <c r="T26" s="109" t="s">
        <v>25</v>
      </c>
      <c r="U26" s="143">
        <v>3.24</v>
      </c>
      <c r="V26" s="143">
        <v>16.67</v>
      </c>
      <c r="W26" s="143">
        <v>32.83</v>
      </c>
      <c r="X26" s="144">
        <v>20.27</v>
      </c>
      <c r="Y26" s="122" t="str">
        <f>IF(W26&gt;X26,"ДА","НЕТ")</f>
        <v>ДА</v>
      </c>
      <c r="Z26" s="124">
        <v>2.45</v>
      </c>
      <c r="AA26" s="124">
        <v>15.78</v>
      </c>
      <c r="AB26" s="124">
        <v>31.81</v>
      </c>
      <c r="AC26" s="124">
        <v>20.86</v>
      </c>
      <c r="AD26" s="80" t="str">
        <f>IF(AB26&gt;AC26,"ДА","НЕТ")</f>
        <v>ДА</v>
      </c>
    </row>
    <row r="27" spans="1:30" s="7" customFormat="1" ht="45" customHeight="1">
      <c r="A27" s="214">
        <v>11</v>
      </c>
      <c r="B27" s="215" t="s">
        <v>61</v>
      </c>
      <c r="C27" s="216"/>
      <c r="D27" s="207">
        <v>2247249</v>
      </c>
      <c r="E27" s="207">
        <v>82303</v>
      </c>
      <c r="F27" s="207">
        <v>0</v>
      </c>
      <c r="G27" s="207">
        <v>27185743</v>
      </c>
      <c r="H27" s="207">
        <v>246664</v>
      </c>
      <c r="I27" s="207">
        <v>26830</v>
      </c>
      <c r="J27" s="207">
        <v>127773</v>
      </c>
      <c r="K27" s="207">
        <v>23533</v>
      </c>
      <c r="L27" s="207">
        <v>0</v>
      </c>
      <c r="M27" s="207">
        <f>G27+(H27+I27+J27+K27)*25+L27</f>
        <v>37805743</v>
      </c>
      <c r="N27" s="207">
        <f>O27/O27*100</f>
        <v>100</v>
      </c>
      <c r="O27" s="207">
        <v>72434213</v>
      </c>
      <c r="P27" s="209">
        <v>0.05726500336205534</v>
      </c>
      <c r="Q27" s="209">
        <v>0.04</v>
      </c>
      <c r="R27" s="209" t="s">
        <v>50</v>
      </c>
      <c r="S27" s="209" t="s">
        <v>25</v>
      </c>
      <c r="T27" s="209" t="s">
        <v>25</v>
      </c>
      <c r="U27" s="218">
        <v>2.43</v>
      </c>
      <c r="V27" s="218">
        <v>15.53</v>
      </c>
      <c r="W27" s="218" t="s">
        <v>24</v>
      </c>
      <c r="X27" s="219">
        <v>20.27</v>
      </c>
      <c r="Y27" s="211" t="s">
        <v>24</v>
      </c>
      <c r="Z27" s="213">
        <v>1.58</v>
      </c>
      <c r="AA27" s="213">
        <v>14.57</v>
      </c>
      <c r="AB27" s="213" t="s">
        <v>24</v>
      </c>
      <c r="AC27" s="213">
        <v>20.86</v>
      </c>
      <c r="AD27" s="80" t="s">
        <v>24</v>
      </c>
    </row>
    <row r="28" spans="1:30" s="9" customFormat="1" ht="45" customHeight="1">
      <c r="A28" s="240" t="s">
        <v>26</v>
      </c>
      <c r="B28" s="240"/>
      <c r="C28" s="240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/>
      <c r="Q28" s="99" t="s">
        <v>25</v>
      </c>
      <c r="R28" s="99" t="s">
        <v>25</v>
      </c>
      <c r="S28" s="99" t="s">
        <v>25</v>
      </c>
      <c r="T28" s="99" t="s">
        <v>25</v>
      </c>
      <c r="U28" s="241">
        <v>1.57</v>
      </c>
      <c r="V28" s="241">
        <v>13.87</v>
      </c>
      <c r="W28" s="241">
        <v>25.66</v>
      </c>
      <c r="X28" s="237" t="s">
        <v>25</v>
      </c>
      <c r="Y28" s="237" t="s">
        <v>25</v>
      </c>
      <c r="Z28" s="242">
        <v>1.4</v>
      </c>
      <c r="AA28" s="242">
        <v>13.83</v>
      </c>
      <c r="AB28" s="242">
        <v>25.63</v>
      </c>
      <c r="AC28" s="99" t="s">
        <v>25</v>
      </c>
      <c r="AD28" s="39" t="s">
        <v>25</v>
      </c>
    </row>
    <row r="29" spans="1:30" s="9" customFormat="1" ht="45" customHeight="1">
      <c r="A29" s="146" t="s">
        <v>27</v>
      </c>
      <c r="B29" s="146"/>
      <c r="C29" s="146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/>
      <c r="Q29" s="127" t="s">
        <v>25</v>
      </c>
      <c r="R29" s="127" t="s">
        <v>25</v>
      </c>
      <c r="S29" s="128" t="s">
        <v>25</v>
      </c>
      <c r="T29" s="128" t="s">
        <v>25</v>
      </c>
      <c r="U29" s="147" t="s">
        <v>25</v>
      </c>
      <c r="V29" s="147" t="s">
        <v>25</v>
      </c>
      <c r="W29" s="147">
        <v>28.96</v>
      </c>
      <c r="X29" s="128" t="s">
        <v>25</v>
      </c>
      <c r="Y29" s="128" t="s">
        <v>25</v>
      </c>
      <c r="Z29" s="128" t="s">
        <v>25</v>
      </c>
      <c r="AA29" s="128" t="s">
        <v>25</v>
      </c>
      <c r="AB29" s="148">
        <v>24.54</v>
      </c>
      <c r="AC29" s="127" t="s">
        <v>25</v>
      </c>
      <c r="AD29" s="39" t="s">
        <v>25</v>
      </c>
    </row>
    <row r="30" spans="1:24" s="9" customFormat="1" ht="11.25" customHeight="1">
      <c r="A30" s="36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7"/>
    </row>
    <row r="31" spans="1:24" s="9" customFormat="1" ht="15.75">
      <c r="A31" s="75" t="s">
        <v>12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58"/>
      <c r="N31" s="36"/>
      <c r="O31" s="36"/>
      <c r="P31" s="10"/>
      <c r="Q31" s="10"/>
      <c r="R31" s="10"/>
      <c r="S31" s="10"/>
      <c r="T31" s="10"/>
      <c r="U31" s="38"/>
      <c r="V31" s="38"/>
      <c r="W31" s="38"/>
      <c r="X31" s="3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  <mergeCell ref="Z11:AD11"/>
    <mergeCell ref="Y12:Y13"/>
    <mergeCell ref="Z12:Z13"/>
    <mergeCell ref="AA12:AA13"/>
    <mergeCell ref="AB12:AB13"/>
    <mergeCell ref="AC12:AC13"/>
    <mergeCell ref="AD12:AD13"/>
    <mergeCell ref="AC15:AC16"/>
    <mergeCell ref="AD15:AD16"/>
    <mergeCell ref="L12:L13"/>
    <mergeCell ref="V15:V16"/>
    <mergeCell ref="G12:G13"/>
    <mergeCell ref="H12:K12"/>
    <mergeCell ref="X12:X13"/>
    <mergeCell ref="X15:X16"/>
    <mergeCell ref="E12:E13"/>
    <mergeCell ref="W12:W13"/>
    <mergeCell ref="S12:S13"/>
    <mergeCell ref="T12:T13"/>
    <mergeCell ref="P12:P13"/>
    <mergeCell ref="V12:V13"/>
    <mergeCell ref="O12:O13"/>
    <mergeCell ref="S15:S16"/>
    <mergeCell ref="B24:C24"/>
    <mergeCell ref="U12:U13"/>
    <mergeCell ref="W17:W18"/>
    <mergeCell ref="B11:C13"/>
    <mergeCell ref="B15:C15"/>
    <mergeCell ref="B19:C19"/>
    <mergeCell ref="V17:V18"/>
    <mergeCell ref="B21:C21"/>
    <mergeCell ref="U11:Y11"/>
    <mergeCell ref="Y15:Y16"/>
    <mergeCell ref="A11:A13"/>
    <mergeCell ref="D12:D13"/>
    <mergeCell ref="A17:A18"/>
    <mergeCell ref="B17:C17"/>
    <mergeCell ref="D11:T11"/>
    <mergeCell ref="M12:M13"/>
    <mergeCell ref="Q12:Q13"/>
    <mergeCell ref="R12:R13"/>
    <mergeCell ref="B14:C14"/>
    <mergeCell ref="F12:F13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B26:C2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T32"/>
  <sheetViews>
    <sheetView zoomScale="70" zoomScaleNormal="70" zoomScaleSheetLayoutView="75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18" width="18.25390625" style="8" customWidth="1"/>
    <col min="19" max="30" width="14.625" style="8" customWidth="1"/>
    <col min="31" max="16384" width="9.125" style="8" customWidth="1"/>
  </cols>
  <sheetData>
    <row r="9" spans="1:30" ht="42" customHeight="1">
      <c r="A9" s="47" t="s">
        <v>106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254" s="13" customFormat="1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13" customFormat="1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42" t="s">
        <v>105</v>
      </c>
      <c r="V12" s="42" t="s">
        <v>104</v>
      </c>
      <c r="W12" s="42" t="s">
        <v>103</v>
      </c>
      <c r="X12" s="42" t="s">
        <v>22</v>
      </c>
      <c r="Y12" s="21" t="s">
        <v>56</v>
      </c>
      <c r="Z12" s="21" t="s">
        <v>105</v>
      </c>
      <c r="AA12" s="21" t="s">
        <v>104</v>
      </c>
      <c r="AB12" s="21" t="s">
        <v>103</v>
      </c>
      <c r="AC12" s="42" t="s">
        <v>22</v>
      </c>
      <c r="AD12" s="21" t="s">
        <v>56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12" customFormat="1" ht="73.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44"/>
      <c r="V13" s="44" t="s">
        <v>55</v>
      </c>
      <c r="W13" s="44" t="s">
        <v>54</v>
      </c>
      <c r="X13" s="44"/>
      <c r="Y13" s="31"/>
      <c r="Z13" s="31"/>
      <c r="AA13" s="31" t="s">
        <v>55</v>
      </c>
      <c r="AB13" s="31" t="s">
        <v>54</v>
      </c>
      <c r="AC13" s="44"/>
      <c r="AD13" s="3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12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6"/>
      <c r="V14" s="86"/>
      <c r="W14" s="86"/>
      <c r="X14" s="86"/>
      <c r="Y14" s="88"/>
      <c r="Z14" s="88">
        <v>17</v>
      </c>
      <c r="AA14" s="88">
        <v>18</v>
      </c>
      <c r="AB14" s="88">
        <v>19</v>
      </c>
      <c r="AC14" s="86">
        <v>20</v>
      </c>
      <c r="AD14" s="35">
        <v>21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12" customFormat="1" ht="45" customHeight="1">
      <c r="A15" s="130">
        <v>1</v>
      </c>
      <c r="B15" s="131" t="s">
        <v>30</v>
      </c>
      <c r="C15" s="132"/>
      <c r="D15" s="97">
        <v>3158810</v>
      </c>
      <c r="E15" s="97">
        <v>356508</v>
      </c>
      <c r="F15" s="97">
        <v>62267</v>
      </c>
      <c r="G15" s="97">
        <v>205010872</v>
      </c>
      <c r="H15" s="97">
        <v>841192</v>
      </c>
      <c r="I15" s="97">
        <v>71735</v>
      </c>
      <c r="J15" s="97">
        <v>754850</v>
      </c>
      <c r="K15" s="97">
        <v>2817410</v>
      </c>
      <c r="L15" s="97">
        <v>2888797</v>
      </c>
      <c r="M15" s="97">
        <f>G15+(H15+I15+J15+K15)*25+L15</f>
        <v>320029344</v>
      </c>
      <c r="N15" s="142" t="s">
        <v>25</v>
      </c>
      <c r="O15" s="97">
        <v>388662356</v>
      </c>
      <c r="P15" s="99">
        <f>(D15-(E15+F15))/M15</f>
        <v>0.008561824255715752</v>
      </c>
      <c r="Q15" s="99">
        <f>0.04*0.4</f>
        <v>0.016</v>
      </c>
      <c r="R15" s="99" t="str">
        <f>IF(P15&gt;Q15,"ДА","НЕТ")</f>
        <v>НЕТ</v>
      </c>
      <c r="S15" s="100">
        <f>P15+P16</f>
        <v>0.03364622651684039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04">
        <v>1.67</v>
      </c>
      <c r="AA15" s="104">
        <v>13.8</v>
      </c>
      <c r="AB15" s="104">
        <v>16.45</v>
      </c>
      <c r="AC15" s="104">
        <v>20</v>
      </c>
      <c r="AD15" s="77" t="str">
        <f>IF(AB15&gt;AC15,"ДА","НЕТ")</f>
        <v>НЕТ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12" customFormat="1" ht="45" customHeight="1">
      <c r="A16" s="133"/>
      <c r="B16" s="134" t="s">
        <v>31</v>
      </c>
      <c r="C16" s="135"/>
      <c r="D16" s="108">
        <v>8763578</v>
      </c>
      <c r="E16" s="108">
        <v>675082</v>
      </c>
      <c r="F16" s="108">
        <v>62267</v>
      </c>
      <c r="G16" s="108">
        <v>205010872</v>
      </c>
      <c r="H16" s="108">
        <v>841192</v>
      </c>
      <c r="I16" s="108">
        <v>71735</v>
      </c>
      <c r="J16" s="108">
        <v>754850</v>
      </c>
      <c r="K16" s="108">
        <v>2817410</v>
      </c>
      <c r="L16" s="108">
        <v>2828369</v>
      </c>
      <c r="M16" s="108">
        <f>G16+(H16+I16+J16+K16)*25+L16</f>
        <v>319968916</v>
      </c>
      <c r="N16" s="108" t="e">
        <f>#REF!/#REF!*100</f>
        <v>#REF!</v>
      </c>
      <c r="O16" s="108">
        <v>388662356</v>
      </c>
      <c r="P16" s="109">
        <f>(D16-(E16+F16))/M16</f>
        <v>0.02508440226112464</v>
      </c>
      <c r="Q16" s="109">
        <f>0.04*0.6</f>
        <v>0.024</v>
      </c>
      <c r="R16" s="109" t="str">
        <f>IF(P16&gt;Q16,"ДА","НЕТ")</f>
        <v>ДА</v>
      </c>
      <c r="S16" s="110"/>
      <c r="T16" s="111"/>
      <c r="U16" s="112"/>
      <c r="V16" s="112"/>
      <c r="W16" s="112"/>
      <c r="X16" s="113"/>
      <c r="Y16" s="113"/>
      <c r="Z16" s="115"/>
      <c r="AA16" s="115">
        <v>13.8</v>
      </c>
      <c r="AB16" s="115">
        <v>16.45</v>
      </c>
      <c r="AC16" s="115"/>
      <c r="AD16" s="7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13" customFormat="1" ht="45" customHeight="1">
      <c r="A17" s="133">
        <v>2</v>
      </c>
      <c r="B17" s="136" t="s">
        <v>76</v>
      </c>
      <c r="C17" s="135"/>
      <c r="D17" s="108">
        <v>1922778</v>
      </c>
      <c r="E17" s="108">
        <v>23056</v>
      </c>
      <c r="F17" s="108">
        <v>0</v>
      </c>
      <c r="G17" s="108">
        <v>61901327</v>
      </c>
      <c r="H17" s="108">
        <v>1199169</v>
      </c>
      <c r="I17" s="108">
        <v>297923</v>
      </c>
      <c r="J17" s="108">
        <v>1778815</v>
      </c>
      <c r="K17" s="108">
        <v>382305</v>
      </c>
      <c r="L17" s="108">
        <v>1022931</v>
      </c>
      <c r="M17" s="108">
        <f>G17+(H17+I17+J17+K17)*25+L17</f>
        <v>154379558</v>
      </c>
      <c r="N17" s="108" t="s">
        <v>25</v>
      </c>
      <c r="O17" s="108">
        <v>278875022</v>
      </c>
      <c r="P17" s="109">
        <f>(D17-(E17+F17))/M17</f>
        <v>0.012305528171028965</v>
      </c>
      <c r="Q17" s="109">
        <f>0.04*0.2</f>
        <v>0.008</v>
      </c>
      <c r="R17" s="109" t="str">
        <f>IF(P17&gt;Q17,"ДА","НЕТ")</f>
        <v>ДА</v>
      </c>
      <c r="S17" s="110">
        <f>P17+P18</f>
        <v>0.051742593993361154</v>
      </c>
      <c r="T17" s="111" t="str">
        <f>IF(S17&gt;=0.04,"ДА","НЕТ")</f>
        <v>ДА</v>
      </c>
      <c r="U17" s="113">
        <v>3.74</v>
      </c>
      <c r="V17" s="113">
        <v>21.34</v>
      </c>
      <c r="W17" s="113">
        <v>34.01</v>
      </c>
      <c r="X17" s="137">
        <v>19.99</v>
      </c>
      <c r="Y17" s="116" t="str">
        <f>IF(W17&gt;X17,"ДА","НЕТ")</f>
        <v>ДА</v>
      </c>
      <c r="Z17" s="115">
        <v>3.45</v>
      </c>
      <c r="AA17" s="115">
        <v>21</v>
      </c>
      <c r="AB17" s="115">
        <v>33.64</v>
      </c>
      <c r="AC17" s="115">
        <v>20</v>
      </c>
      <c r="AD17" s="77" t="str">
        <f>IF(AB17&gt;AC17,"ДА","НЕТ")</f>
        <v>ДА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12" customFormat="1" ht="45" customHeight="1">
      <c r="A18" s="133"/>
      <c r="B18" s="134" t="s">
        <v>32</v>
      </c>
      <c r="C18" s="135"/>
      <c r="D18" s="108">
        <v>6441265</v>
      </c>
      <c r="E18" s="108">
        <v>367087</v>
      </c>
      <c r="F18" s="108">
        <v>0</v>
      </c>
      <c r="G18" s="108">
        <v>61901327</v>
      </c>
      <c r="H18" s="108">
        <v>1199169</v>
      </c>
      <c r="I18" s="108">
        <v>297923</v>
      </c>
      <c r="J18" s="108">
        <v>1778815</v>
      </c>
      <c r="K18" s="108">
        <v>382305</v>
      </c>
      <c r="L18" s="108">
        <v>665430</v>
      </c>
      <c r="M18" s="108">
        <f>G18+(H18+I18+J18+K18)*25+L18</f>
        <v>154022057</v>
      </c>
      <c r="N18" s="108" t="e">
        <f>#REF!/#REF!*100</f>
        <v>#REF!</v>
      </c>
      <c r="O18" s="108">
        <v>278875022</v>
      </c>
      <c r="P18" s="109">
        <f>(D18-(E18+F18))/M18</f>
        <v>0.03943706582233219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3"/>
      <c r="V18" s="113">
        <v>21.34</v>
      </c>
      <c r="W18" s="113">
        <v>34.01</v>
      </c>
      <c r="X18" s="137"/>
      <c r="Y18" s="116"/>
      <c r="Z18" s="115"/>
      <c r="AA18" s="115">
        <v>21</v>
      </c>
      <c r="AB18" s="115">
        <v>33.64</v>
      </c>
      <c r="AC18" s="115"/>
      <c r="AD18" s="7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12" customFormat="1" ht="45" customHeight="1">
      <c r="A19" s="138">
        <v>3</v>
      </c>
      <c r="B19" s="134" t="s">
        <v>33</v>
      </c>
      <c r="C19" s="135"/>
      <c r="D19" s="108">
        <v>3306265</v>
      </c>
      <c r="E19" s="108">
        <v>306788</v>
      </c>
      <c r="F19" s="108">
        <v>0</v>
      </c>
      <c r="G19" s="108">
        <v>39584978</v>
      </c>
      <c r="H19" s="108">
        <v>101201</v>
      </c>
      <c r="I19" s="108">
        <v>12537</v>
      </c>
      <c r="J19" s="108">
        <v>214212</v>
      </c>
      <c r="K19" s="108">
        <v>299390</v>
      </c>
      <c r="L19" s="108">
        <v>41838</v>
      </c>
      <c r="M19" s="108">
        <f>G19+(H19+I19+J19+K19)*25+L19</f>
        <v>55310316</v>
      </c>
      <c r="N19" s="118" t="e">
        <f>#REF!/#REF!*100</f>
        <v>#REF!</v>
      </c>
      <c r="O19" s="108">
        <v>87210878</v>
      </c>
      <c r="P19" s="109">
        <f>(D19-(E19+F19))/M19</f>
        <v>0.05422997402509868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43">
        <v>0.69</v>
      </c>
      <c r="V19" s="143">
        <v>9.24</v>
      </c>
      <c r="W19" s="143">
        <v>26.65</v>
      </c>
      <c r="X19" s="144">
        <v>19.99</v>
      </c>
      <c r="Y19" s="122" t="str">
        <f>IF(W19&gt;X19,"ДА","НЕТ")</f>
        <v>ДА</v>
      </c>
      <c r="Z19" s="124">
        <v>1.48</v>
      </c>
      <c r="AA19" s="124">
        <v>10.1</v>
      </c>
      <c r="AB19" s="124">
        <v>27.64</v>
      </c>
      <c r="AC19" s="124">
        <v>20</v>
      </c>
      <c r="AD19" s="79" t="str">
        <f>IF(AB19&gt;AC19,"ДА","НЕТ")</f>
        <v>ДА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45" customHeight="1">
      <c r="A20" s="138">
        <v>4</v>
      </c>
      <c r="B20" s="134" t="s">
        <v>34</v>
      </c>
      <c r="C20" s="135"/>
      <c r="D20" s="108">
        <v>22024266</v>
      </c>
      <c r="E20" s="108">
        <v>918095</v>
      </c>
      <c r="F20" s="108">
        <v>0</v>
      </c>
      <c r="G20" s="108">
        <v>214378322</v>
      </c>
      <c r="H20" s="108">
        <v>835461</v>
      </c>
      <c r="I20" s="108">
        <v>807862</v>
      </c>
      <c r="J20" s="108">
        <v>4851743</v>
      </c>
      <c r="K20" s="108">
        <v>581280</v>
      </c>
      <c r="L20" s="108">
        <v>3519702</v>
      </c>
      <c r="M20" s="108">
        <f>G20+(H20+I20+J20+K20)*25+L20</f>
        <v>394806674</v>
      </c>
      <c r="N20" s="118" t="e">
        <f>#REF!/#REF!*100</f>
        <v>#REF!</v>
      </c>
      <c r="O20" s="108">
        <v>564225769</v>
      </c>
      <c r="P20" s="109">
        <f>(D20-(E20+F20))/M20</f>
        <v>0.05345950914700089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43">
        <v>4.34</v>
      </c>
      <c r="V20" s="143">
        <v>16.88</v>
      </c>
      <c r="W20" s="143">
        <v>32.39</v>
      </c>
      <c r="X20" s="144">
        <v>19.99</v>
      </c>
      <c r="Y20" s="122" t="s">
        <v>50</v>
      </c>
      <c r="Z20" s="124">
        <v>2.2</v>
      </c>
      <c r="AA20" s="124">
        <v>14.48</v>
      </c>
      <c r="AB20" s="124">
        <v>29.67</v>
      </c>
      <c r="AC20" s="124">
        <v>20</v>
      </c>
      <c r="AD20" s="80" t="s">
        <v>50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12" customFormat="1" ht="45" customHeight="1">
      <c r="A21" s="138">
        <v>5</v>
      </c>
      <c r="B21" s="134" t="s">
        <v>75</v>
      </c>
      <c r="C21" s="135"/>
      <c r="D21" s="108">
        <v>31981443</v>
      </c>
      <c r="E21" s="108">
        <v>1310137</v>
      </c>
      <c r="F21" s="108">
        <v>0</v>
      </c>
      <c r="G21" s="108">
        <v>167222194</v>
      </c>
      <c r="H21" s="108">
        <v>1122978</v>
      </c>
      <c r="I21" s="108">
        <v>252833</v>
      </c>
      <c r="J21" s="108">
        <v>9246825</v>
      </c>
      <c r="K21" s="108">
        <v>2551120</v>
      </c>
      <c r="L21" s="108">
        <v>8580676</v>
      </c>
      <c r="M21" s="108">
        <f>G21+(H21+I21+J21+K21)*25+L21</f>
        <v>505146770</v>
      </c>
      <c r="N21" s="118" t="e">
        <f>#REF!/#REF!*100</f>
        <v>#REF!</v>
      </c>
      <c r="O21" s="108">
        <v>969975333</v>
      </c>
      <c r="P21" s="109">
        <f>(D21-(E21+F21))/M21</f>
        <v>0.06071761282369478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43">
        <v>-0.68</v>
      </c>
      <c r="V21" s="143">
        <v>15.29</v>
      </c>
      <c r="W21" s="143">
        <v>26.3</v>
      </c>
      <c r="X21" s="144">
        <v>19.99</v>
      </c>
      <c r="Y21" s="122" t="str">
        <f>IF(W20&gt;X21,"ДА","НЕТ")</f>
        <v>ДА</v>
      </c>
      <c r="Z21" s="124">
        <v>-1.85</v>
      </c>
      <c r="AA21" s="124">
        <v>13.94</v>
      </c>
      <c r="AB21" s="124">
        <v>24.82</v>
      </c>
      <c r="AC21" s="124">
        <v>20</v>
      </c>
      <c r="AD21" s="80" t="str">
        <f>IF(AB20&gt;AC21,"ДА","НЕТ")</f>
        <v>ДА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12" customFormat="1" ht="45" customHeight="1">
      <c r="A22" s="138">
        <v>6</v>
      </c>
      <c r="B22" s="134" t="s">
        <v>102</v>
      </c>
      <c r="C22" s="135"/>
      <c r="D22" s="108">
        <v>274765</v>
      </c>
      <c r="E22" s="108">
        <v>2728196</v>
      </c>
      <c r="F22" s="108">
        <v>108944</v>
      </c>
      <c r="G22" s="108">
        <v>12926911</v>
      </c>
      <c r="H22" s="108">
        <v>15510</v>
      </c>
      <c r="I22" s="108">
        <v>1229</v>
      </c>
      <c r="J22" s="108">
        <v>10372</v>
      </c>
      <c r="K22" s="108">
        <v>98079</v>
      </c>
      <c r="L22" s="108">
        <v>455075</v>
      </c>
      <c r="M22" s="108">
        <f>G22+(H22+I22+J22+K22)*25+L22</f>
        <v>16511736</v>
      </c>
      <c r="N22" s="108" t="e">
        <f>#REF!/#REF!*100</f>
        <v>#REF!</v>
      </c>
      <c r="O22" s="108">
        <v>19704175</v>
      </c>
      <c r="P22" s="109">
        <f>(D22-(E22+F22))/M22</f>
        <v>-0.1551850756334767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43">
        <v>-5.47</v>
      </c>
      <c r="V22" s="143">
        <v>-2.56</v>
      </c>
      <c r="W22" s="143">
        <v>7.02</v>
      </c>
      <c r="X22" s="144">
        <v>19.99</v>
      </c>
      <c r="Y22" s="122" t="str">
        <f>IF(W22&gt;X22,"ДА","НЕТ")</f>
        <v>НЕТ</v>
      </c>
      <c r="Z22" s="124">
        <v>1.71</v>
      </c>
      <c r="AA22" s="124">
        <v>4.84</v>
      </c>
      <c r="AB22" s="124">
        <v>15.15</v>
      </c>
      <c r="AC22" s="124">
        <v>20</v>
      </c>
      <c r="AD22" s="80" t="str">
        <f>IF(AB22&gt;AC22,"ДА","НЕТ")</f>
        <v>НЕТ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12" customFormat="1" ht="45" customHeight="1">
      <c r="A23" s="138">
        <v>7</v>
      </c>
      <c r="B23" s="134" t="s">
        <v>35</v>
      </c>
      <c r="C23" s="135"/>
      <c r="D23" s="108">
        <v>2510618</v>
      </c>
      <c r="E23" s="108">
        <v>87286</v>
      </c>
      <c r="F23" s="108">
        <v>0</v>
      </c>
      <c r="G23" s="108">
        <v>36175320</v>
      </c>
      <c r="H23" s="108">
        <v>60284</v>
      </c>
      <c r="I23" s="108">
        <v>80695</v>
      </c>
      <c r="J23" s="108">
        <v>49031</v>
      </c>
      <c r="K23" s="108">
        <v>85724</v>
      </c>
      <c r="L23" s="108">
        <v>332710</v>
      </c>
      <c r="M23" s="108">
        <f>G23+(H23+I23+J23+K23)*25+L23</f>
        <v>43401380</v>
      </c>
      <c r="N23" s="118" t="e">
        <f>#REF!/#REF!*100</f>
        <v>#REF!</v>
      </c>
      <c r="O23" s="108">
        <v>129687570</v>
      </c>
      <c r="P23" s="109">
        <f>(D23-(E23+F23))/M23</f>
        <v>0.055835367446841554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43">
        <v>4.63</v>
      </c>
      <c r="V23" s="143">
        <v>17.32</v>
      </c>
      <c r="W23" s="143">
        <v>39.7</v>
      </c>
      <c r="X23" s="144">
        <v>19.99</v>
      </c>
      <c r="Y23" s="122" t="str">
        <f>IF(W23&gt;X23,"ДА","НЕТ")</f>
        <v>ДА</v>
      </c>
      <c r="Z23" s="124">
        <v>6.82</v>
      </c>
      <c r="AA23" s="124">
        <v>19.78</v>
      </c>
      <c r="AB23" s="124">
        <v>42.63</v>
      </c>
      <c r="AC23" s="124">
        <v>20</v>
      </c>
      <c r="AD23" s="80" t="str">
        <f>IF(AB23&gt;AC23,"ДА","НЕТ")</f>
        <v>ДА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12" customFormat="1" ht="45" customHeight="1">
      <c r="A24" s="138">
        <v>8</v>
      </c>
      <c r="B24" s="134" t="s">
        <v>36</v>
      </c>
      <c r="C24" s="135"/>
      <c r="D24" s="108">
        <v>6415732</v>
      </c>
      <c r="E24" s="108">
        <v>139263</v>
      </c>
      <c r="F24" s="108">
        <v>0</v>
      </c>
      <c r="G24" s="108">
        <v>75622556</v>
      </c>
      <c r="H24" s="108">
        <v>1256266</v>
      </c>
      <c r="I24" s="108">
        <v>59262</v>
      </c>
      <c r="J24" s="108">
        <v>907681</v>
      </c>
      <c r="K24" s="108">
        <v>629944</v>
      </c>
      <c r="L24" s="108">
        <v>804602</v>
      </c>
      <c r="M24" s="108">
        <f>G24+(H24+I24+J24+K24)*25+L24</f>
        <v>147755983</v>
      </c>
      <c r="N24" s="118" t="e">
        <f>#REF!/#REF!*100</f>
        <v>#REF!</v>
      </c>
      <c r="O24" s="108">
        <v>178690228</v>
      </c>
      <c r="P24" s="109">
        <f>(D24-(E24+F24))/M24</f>
        <v>0.04247861150908522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43">
        <v>4.02</v>
      </c>
      <c r="V24" s="143">
        <v>21.58</v>
      </c>
      <c r="W24" s="143">
        <v>33.4</v>
      </c>
      <c r="X24" s="144">
        <v>19.99</v>
      </c>
      <c r="Y24" s="122" t="str">
        <f>IF(W24&gt;X24,"ДА","НЕТ")</f>
        <v>ДА</v>
      </c>
      <c r="Z24" s="124">
        <v>2.9</v>
      </c>
      <c r="AA24" s="124">
        <v>20.27</v>
      </c>
      <c r="AB24" s="124">
        <v>31.97</v>
      </c>
      <c r="AC24" s="124">
        <v>20</v>
      </c>
      <c r="AD24" s="80" t="str">
        <f>IF(AB24&gt;AC24,"ДА","НЕТ")</f>
        <v>ДА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12" customFormat="1" ht="45" customHeight="1">
      <c r="A25" s="138">
        <v>9</v>
      </c>
      <c r="B25" s="134" t="s">
        <v>37</v>
      </c>
      <c r="C25" s="135"/>
      <c r="D25" s="108">
        <v>2155469</v>
      </c>
      <c r="E25" s="108">
        <v>2279741</v>
      </c>
      <c r="F25" s="108">
        <v>402648</v>
      </c>
      <c r="G25" s="108">
        <v>31468908</v>
      </c>
      <c r="H25" s="108">
        <v>305444</v>
      </c>
      <c r="I25" s="108">
        <v>57172</v>
      </c>
      <c r="J25" s="108">
        <v>115991</v>
      </c>
      <c r="K25" s="108">
        <v>394217</v>
      </c>
      <c r="L25" s="108">
        <v>60858</v>
      </c>
      <c r="M25" s="108">
        <f>G25+(H25+I25+J25+K25)*25+L25</f>
        <v>53350366</v>
      </c>
      <c r="N25" s="108" t="e">
        <f>#REF!/#REF!*100</f>
        <v>#REF!</v>
      </c>
      <c r="O25" s="108">
        <v>80150562</v>
      </c>
      <c r="P25" s="109">
        <f>(D25-(E25+F25))/M25</f>
        <v>-0.009876595785678396</v>
      </c>
      <c r="Q25" s="109">
        <v>0.04</v>
      </c>
      <c r="R25" s="109" t="str">
        <f>IF(P25&gt;Q25,"ДА","НЕТ")</f>
        <v>НЕТ</v>
      </c>
      <c r="S25" s="109" t="s">
        <v>25</v>
      </c>
      <c r="T25" s="109" t="s">
        <v>25</v>
      </c>
      <c r="U25" s="143">
        <v>-0.27</v>
      </c>
      <c r="V25" s="143">
        <v>5.65</v>
      </c>
      <c r="W25" s="143">
        <v>17.18</v>
      </c>
      <c r="X25" s="144">
        <v>19.99</v>
      </c>
      <c r="Y25" s="122" t="str">
        <f>IF(W25&gt;X25,"ДА","НЕТ")</f>
        <v>НЕТ</v>
      </c>
      <c r="Z25" s="124">
        <v>2.26</v>
      </c>
      <c r="AA25" s="124">
        <v>8.34</v>
      </c>
      <c r="AB25" s="124">
        <v>20.16</v>
      </c>
      <c r="AC25" s="124">
        <v>20</v>
      </c>
      <c r="AD25" s="80" t="str">
        <f>IF(AB25&gt;AC25,"ДА","НЕТ")</f>
        <v>ДА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12" customFormat="1" ht="45" customHeight="1">
      <c r="A26" s="138">
        <v>10</v>
      </c>
      <c r="B26" s="134" t="s">
        <v>38</v>
      </c>
      <c r="C26" s="135"/>
      <c r="D26" s="108">
        <v>4013400</v>
      </c>
      <c r="E26" s="108">
        <v>49205</v>
      </c>
      <c r="F26" s="108">
        <v>0</v>
      </c>
      <c r="G26" s="108">
        <v>38822826</v>
      </c>
      <c r="H26" s="108">
        <v>539782</v>
      </c>
      <c r="I26" s="108">
        <v>179373</v>
      </c>
      <c r="J26" s="108">
        <v>471732</v>
      </c>
      <c r="K26" s="108">
        <v>167724</v>
      </c>
      <c r="L26" s="108">
        <v>615875</v>
      </c>
      <c r="M26" s="108">
        <f>G26+(H26+I26+J26+K26)*25+L26</f>
        <v>73403976</v>
      </c>
      <c r="N26" s="108" t="e">
        <f>#REF!/#REF!*100</f>
        <v>#REF!</v>
      </c>
      <c r="O26" s="108">
        <v>168322638</v>
      </c>
      <c r="P26" s="109">
        <f>(D26-(E26+F26))/M26</f>
        <v>0.05400518086377228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43">
        <v>2.92</v>
      </c>
      <c r="V26" s="143">
        <v>16.26</v>
      </c>
      <c r="W26" s="143">
        <v>31.88</v>
      </c>
      <c r="X26" s="144">
        <v>19.99</v>
      </c>
      <c r="Y26" s="122" t="str">
        <f>IF(W26&gt;X26,"ДА","НЕТ")</f>
        <v>ДА</v>
      </c>
      <c r="Z26" s="124">
        <v>2.09</v>
      </c>
      <c r="AA26" s="124">
        <v>15.33</v>
      </c>
      <c r="AB26" s="124">
        <v>30.81</v>
      </c>
      <c r="AC26" s="124">
        <v>20</v>
      </c>
      <c r="AD26" s="80" t="str">
        <f>IF(AB26&gt;AC26,"ДА","НЕТ")</f>
        <v>ДА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12" customFormat="1" ht="45" customHeight="1">
      <c r="A27" s="214">
        <v>11</v>
      </c>
      <c r="B27" s="215" t="s">
        <v>39</v>
      </c>
      <c r="C27" s="216"/>
      <c r="D27" s="207">
        <v>2267488</v>
      </c>
      <c r="E27" s="207">
        <v>83355</v>
      </c>
      <c r="F27" s="207">
        <v>0</v>
      </c>
      <c r="G27" s="207">
        <v>26372665</v>
      </c>
      <c r="H27" s="207">
        <v>322144</v>
      </c>
      <c r="I27" s="207">
        <v>32180</v>
      </c>
      <c r="J27" s="207">
        <v>58239</v>
      </c>
      <c r="K27" s="207">
        <v>427845</v>
      </c>
      <c r="L27" s="207">
        <v>0</v>
      </c>
      <c r="M27" s="207">
        <f>G27+(H27+I27+J27+K27)*25+L27</f>
        <v>47382865</v>
      </c>
      <c r="N27" s="207" t="e">
        <f>#REF!/#REF!*100</f>
        <v>#REF!</v>
      </c>
      <c r="O27" s="207">
        <v>74145236</v>
      </c>
      <c r="P27" s="209">
        <f>(D27-(E27+F27))/M27</f>
        <v>0.0460954186708634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8">
        <v>2.22</v>
      </c>
      <c r="V27" s="218">
        <v>15.16</v>
      </c>
      <c r="W27" s="218">
        <v>42.97</v>
      </c>
      <c r="X27" s="219">
        <v>19.99</v>
      </c>
      <c r="Y27" s="211" t="str">
        <f>IF(W27&gt;X27,"ДА","НЕТ")</f>
        <v>ДА</v>
      </c>
      <c r="Z27" s="213">
        <v>1.27</v>
      </c>
      <c r="AA27" s="213">
        <v>14.09</v>
      </c>
      <c r="AB27" s="213">
        <v>41.64</v>
      </c>
      <c r="AC27" s="213">
        <v>20</v>
      </c>
      <c r="AD27" s="80" t="str">
        <f>IF(AB27&gt;AC27,"ДА","НЕТ")</f>
        <v>ДА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9" customFormat="1" ht="45" customHeight="1">
      <c r="A28" s="235" t="s">
        <v>26</v>
      </c>
      <c r="B28" s="235"/>
      <c r="C28" s="235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/>
      <c r="Q28" s="99" t="s">
        <v>25</v>
      </c>
      <c r="R28" s="99" t="s">
        <v>25</v>
      </c>
      <c r="S28" s="99" t="s">
        <v>25</v>
      </c>
      <c r="T28" s="99" t="s">
        <v>25</v>
      </c>
      <c r="U28" s="239">
        <v>1.61</v>
      </c>
      <c r="V28" s="239">
        <v>15.06</v>
      </c>
      <c r="W28" s="239">
        <v>25.2</v>
      </c>
      <c r="X28" s="237" t="s">
        <v>25</v>
      </c>
      <c r="Y28" s="237" t="s">
        <v>25</v>
      </c>
      <c r="Z28" s="239">
        <v>1</v>
      </c>
      <c r="AA28" s="239">
        <v>14.55</v>
      </c>
      <c r="AB28" s="239">
        <v>24.62</v>
      </c>
      <c r="AC28" s="99" t="s">
        <v>25</v>
      </c>
      <c r="AD28" s="39" t="s">
        <v>25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9" customFormat="1" ht="45" customHeight="1">
      <c r="A29" s="125" t="s">
        <v>27</v>
      </c>
      <c r="B29" s="125"/>
      <c r="C29" s="125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/>
      <c r="Q29" s="127" t="s">
        <v>25</v>
      </c>
      <c r="R29" s="127" t="s">
        <v>25</v>
      </c>
      <c r="S29" s="128" t="s">
        <v>25</v>
      </c>
      <c r="T29" s="128" t="s">
        <v>25</v>
      </c>
      <c r="U29" s="129" t="s">
        <v>25</v>
      </c>
      <c r="V29" s="129" t="s">
        <v>25</v>
      </c>
      <c r="W29" s="129">
        <v>28.55</v>
      </c>
      <c r="X29" s="128" t="s">
        <v>25</v>
      </c>
      <c r="Y29" s="128" t="s">
        <v>25</v>
      </c>
      <c r="Z29" s="129" t="s">
        <v>25</v>
      </c>
      <c r="AA29" s="129" t="s">
        <v>25</v>
      </c>
      <c r="AB29" s="129">
        <v>23.53</v>
      </c>
      <c r="AC29" s="127" t="s">
        <v>25</v>
      </c>
      <c r="AD29" s="39" t="s">
        <v>25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68" customFormat="1" ht="11.25" customHeight="1">
      <c r="A30" s="65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37"/>
      <c r="V30" s="37"/>
      <c r="W30" s="37"/>
      <c r="X30" s="37"/>
      <c r="Y30" s="66"/>
      <c r="Z30" s="66"/>
      <c r="AA30" s="66"/>
      <c r="AB30" s="67"/>
      <c r="AC30" s="37"/>
      <c r="AD30" s="66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68" customFormat="1" ht="18.75" customHeight="1">
      <c r="A31" s="76" t="s">
        <v>12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69"/>
      <c r="N31" s="65"/>
      <c r="O31" s="65"/>
      <c r="P31" s="14"/>
      <c r="Q31" s="14"/>
      <c r="R31" s="14"/>
      <c r="S31" s="14"/>
      <c r="T31" s="14"/>
      <c r="U31" s="10"/>
      <c r="V31" s="10"/>
      <c r="W31" s="10"/>
      <c r="X31" s="10"/>
      <c r="Y31" s="14"/>
      <c r="Z31" s="67"/>
      <c r="AA31" s="67"/>
      <c r="AB31" s="67"/>
      <c r="AC31" s="38"/>
      <c r="AD31" s="6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  <mergeCell ref="Z11:AD11"/>
    <mergeCell ref="Y12:Y13"/>
    <mergeCell ref="Z12:Z13"/>
    <mergeCell ref="AA12:AA13"/>
    <mergeCell ref="AB12:AB13"/>
    <mergeCell ref="AC12:AC13"/>
    <mergeCell ref="AD12:AD13"/>
    <mergeCell ref="AC15:AC16"/>
    <mergeCell ref="AD15:AD16"/>
    <mergeCell ref="L12:L13"/>
    <mergeCell ref="V15:V16"/>
    <mergeCell ref="G12:G13"/>
    <mergeCell ref="Y15:Y16"/>
    <mergeCell ref="X12:X13"/>
    <mergeCell ref="X15:X16"/>
    <mergeCell ref="E12:E13"/>
    <mergeCell ref="W12:W13"/>
    <mergeCell ref="S12:S13"/>
    <mergeCell ref="T12:T13"/>
    <mergeCell ref="V12:V13"/>
    <mergeCell ref="O12:O13"/>
    <mergeCell ref="S15:S16"/>
    <mergeCell ref="F12:F13"/>
    <mergeCell ref="B24:C24"/>
    <mergeCell ref="U12:U13"/>
    <mergeCell ref="W17:W18"/>
    <mergeCell ref="B11:C13"/>
    <mergeCell ref="B15:C15"/>
    <mergeCell ref="B19:C19"/>
    <mergeCell ref="V17:V18"/>
    <mergeCell ref="H12:K12"/>
    <mergeCell ref="B21:C21"/>
    <mergeCell ref="U11:Y11"/>
    <mergeCell ref="A11:A13"/>
    <mergeCell ref="D12:D13"/>
    <mergeCell ref="A17:A18"/>
    <mergeCell ref="B17:C17"/>
    <mergeCell ref="D11:T11"/>
    <mergeCell ref="M12:M13"/>
    <mergeCell ref="Q12:Q13"/>
    <mergeCell ref="R12:R13"/>
    <mergeCell ref="P12:P13"/>
    <mergeCell ref="B14:C14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B26:C2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T32"/>
  <sheetViews>
    <sheetView zoomScale="70" zoomScaleNormal="70" zoomScaleSheetLayoutView="75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48" customWidth="1"/>
    <col min="2" max="2" width="29.375" style="48" customWidth="1"/>
    <col min="3" max="3" width="26.125" style="8" customWidth="1"/>
    <col min="4" max="6" width="21.00390625" style="8" customWidth="1"/>
    <col min="7" max="13" width="18.25390625" style="8" customWidth="1"/>
    <col min="14" max="14" width="18.25390625" style="8" hidden="1" customWidth="1"/>
    <col min="15" max="18" width="18.25390625" style="8" customWidth="1"/>
    <col min="19" max="30" width="14.625" style="8" customWidth="1"/>
    <col min="31" max="16384" width="9.125" style="8" customWidth="1"/>
  </cols>
  <sheetData>
    <row r="9" spans="1:30" ht="42" customHeight="1">
      <c r="A9" s="47" t="s">
        <v>110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ht="15.75">
      <c r="C10" s="49"/>
      <c r="D10" s="49"/>
      <c r="E10" s="49"/>
      <c r="F10" s="49"/>
      <c r="G10" s="49"/>
      <c r="H10" s="49"/>
      <c r="I10" s="49"/>
      <c r="J10" s="49"/>
      <c r="K10" s="49"/>
      <c r="L10" s="49"/>
      <c r="T10" s="50"/>
      <c r="U10" s="50"/>
      <c r="V10" s="50"/>
      <c r="AD10" s="50" t="s">
        <v>0</v>
      </c>
    </row>
    <row r="11" spans="1:254" s="13" customFormat="1" ht="31.5" customHeight="1">
      <c r="A11" s="21" t="s">
        <v>1</v>
      </c>
      <c r="B11" s="22" t="s">
        <v>2</v>
      </c>
      <c r="C11" s="23"/>
      <c r="D11" s="24" t="s">
        <v>13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5" t="s">
        <v>59</v>
      </c>
      <c r="V11" s="16"/>
      <c r="W11" s="16"/>
      <c r="X11" s="16"/>
      <c r="Y11" s="17"/>
      <c r="Z11" s="18" t="s">
        <v>58</v>
      </c>
      <c r="AA11" s="19"/>
      <c r="AB11" s="19"/>
      <c r="AC11" s="19"/>
      <c r="AD11" s="20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13" customFormat="1" ht="18.75" customHeight="1">
      <c r="A12" s="27"/>
      <c r="B12" s="28"/>
      <c r="C12" s="29"/>
      <c r="D12" s="21" t="s">
        <v>15</v>
      </c>
      <c r="E12" s="21" t="s">
        <v>16</v>
      </c>
      <c r="F12" s="21" t="s">
        <v>28</v>
      </c>
      <c r="G12" s="21" t="s">
        <v>3</v>
      </c>
      <c r="H12" s="24" t="s">
        <v>4</v>
      </c>
      <c r="I12" s="25"/>
      <c r="J12" s="25"/>
      <c r="K12" s="26"/>
      <c r="L12" s="21" t="s">
        <v>5</v>
      </c>
      <c r="M12" s="21" t="s">
        <v>6</v>
      </c>
      <c r="N12" s="30"/>
      <c r="O12" s="21" t="s">
        <v>7</v>
      </c>
      <c r="P12" s="21" t="s">
        <v>17</v>
      </c>
      <c r="Q12" s="21" t="s">
        <v>18</v>
      </c>
      <c r="R12" s="21" t="s">
        <v>19</v>
      </c>
      <c r="S12" s="21" t="s">
        <v>20</v>
      </c>
      <c r="T12" s="21" t="s">
        <v>21</v>
      </c>
      <c r="U12" s="42" t="s">
        <v>109</v>
      </c>
      <c r="V12" s="42" t="s">
        <v>108</v>
      </c>
      <c r="W12" s="42" t="s">
        <v>107</v>
      </c>
      <c r="X12" s="42" t="s">
        <v>22</v>
      </c>
      <c r="Y12" s="21" t="s">
        <v>56</v>
      </c>
      <c r="Z12" s="21" t="s">
        <v>109</v>
      </c>
      <c r="AA12" s="21" t="s">
        <v>108</v>
      </c>
      <c r="AB12" s="21" t="s">
        <v>107</v>
      </c>
      <c r="AC12" s="42" t="s">
        <v>22</v>
      </c>
      <c r="AD12" s="21" t="s">
        <v>56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12" customFormat="1" ht="73.5" customHeight="1">
      <c r="A13" s="31"/>
      <c r="B13" s="32"/>
      <c r="C13" s="33"/>
      <c r="D13" s="31"/>
      <c r="E13" s="31"/>
      <c r="F13" s="31"/>
      <c r="G13" s="31"/>
      <c r="H13" s="30" t="s">
        <v>8</v>
      </c>
      <c r="I13" s="30" t="s">
        <v>9</v>
      </c>
      <c r="J13" s="34" t="s">
        <v>10</v>
      </c>
      <c r="K13" s="34" t="s">
        <v>11</v>
      </c>
      <c r="L13" s="31"/>
      <c r="M13" s="31"/>
      <c r="N13" s="30" t="s">
        <v>23</v>
      </c>
      <c r="O13" s="31"/>
      <c r="P13" s="31"/>
      <c r="Q13" s="31"/>
      <c r="R13" s="31"/>
      <c r="S13" s="31"/>
      <c r="T13" s="31"/>
      <c r="U13" s="44"/>
      <c r="V13" s="44" t="s">
        <v>55</v>
      </c>
      <c r="W13" s="44" t="s">
        <v>54</v>
      </c>
      <c r="X13" s="44"/>
      <c r="Y13" s="31"/>
      <c r="Z13" s="31"/>
      <c r="AA13" s="31" t="s">
        <v>55</v>
      </c>
      <c r="AB13" s="31" t="s">
        <v>54</v>
      </c>
      <c r="AC13" s="44"/>
      <c r="AD13" s="3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12" customFormat="1" ht="24" customHeight="1">
      <c r="A14" s="88">
        <v>1</v>
      </c>
      <c r="B14" s="89">
        <v>2</v>
      </c>
      <c r="C14" s="90"/>
      <c r="D14" s="88">
        <v>3</v>
      </c>
      <c r="E14" s="88">
        <v>4</v>
      </c>
      <c r="F14" s="88"/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/>
      <c r="O14" s="88">
        <v>12</v>
      </c>
      <c r="P14" s="88">
        <v>13</v>
      </c>
      <c r="Q14" s="88">
        <v>14</v>
      </c>
      <c r="R14" s="88"/>
      <c r="S14" s="88">
        <v>15</v>
      </c>
      <c r="T14" s="88">
        <v>16</v>
      </c>
      <c r="U14" s="86"/>
      <c r="V14" s="86"/>
      <c r="W14" s="86"/>
      <c r="X14" s="86"/>
      <c r="Y14" s="88"/>
      <c r="Z14" s="88">
        <v>17</v>
      </c>
      <c r="AA14" s="88">
        <v>18</v>
      </c>
      <c r="AB14" s="88">
        <v>19</v>
      </c>
      <c r="AC14" s="86">
        <v>20</v>
      </c>
      <c r="AD14" s="35">
        <v>21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12" customFormat="1" ht="45" customHeight="1">
      <c r="A15" s="130">
        <v>1</v>
      </c>
      <c r="B15" s="131" t="s">
        <v>30</v>
      </c>
      <c r="C15" s="132"/>
      <c r="D15" s="97">
        <v>3454342</v>
      </c>
      <c r="E15" s="97">
        <v>473890</v>
      </c>
      <c r="F15" s="97">
        <v>123263</v>
      </c>
      <c r="G15" s="97">
        <v>201023897</v>
      </c>
      <c r="H15" s="97">
        <v>940802</v>
      </c>
      <c r="I15" s="97">
        <v>74681</v>
      </c>
      <c r="J15" s="97">
        <v>845806</v>
      </c>
      <c r="K15" s="97">
        <v>2823049</v>
      </c>
      <c r="L15" s="97">
        <v>2888797</v>
      </c>
      <c r="M15" s="97">
        <f>G15+(H15+I15+J15+K15)*25+L15</f>
        <v>321021144</v>
      </c>
      <c r="N15" s="97" t="s">
        <v>25</v>
      </c>
      <c r="O15" s="97">
        <v>392349254</v>
      </c>
      <c r="P15" s="99">
        <f>(D15-(E15+F15))/M15</f>
        <v>0.008900314055325901</v>
      </c>
      <c r="Q15" s="99">
        <f>0.04*0.4</f>
        <v>0.016</v>
      </c>
      <c r="R15" s="99" t="str">
        <f>IF(P15&gt;Q15,"ДА","НЕТ")</f>
        <v>НЕТ</v>
      </c>
      <c r="S15" s="100">
        <f>P15+P16</f>
        <v>0.03415755145505802</v>
      </c>
      <c r="T15" s="101" t="str">
        <f>IF(S15&gt;=0.04,"ДА","НЕТ")</f>
        <v>НЕТ</v>
      </c>
      <c r="U15" s="102" t="s">
        <v>24</v>
      </c>
      <c r="V15" s="102" t="s">
        <v>24</v>
      </c>
      <c r="W15" s="102" t="s">
        <v>24</v>
      </c>
      <c r="X15" s="102" t="s">
        <v>24</v>
      </c>
      <c r="Y15" s="102" t="s">
        <v>24</v>
      </c>
      <c r="Z15" s="139">
        <v>2.23</v>
      </c>
      <c r="AA15" s="139">
        <v>10.58</v>
      </c>
      <c r="AB15" s="139">
        <v>14.24</v>
      </c>
      <c r="AC15" s="104">
        <v>18.99</v>
      </c>
      <c r="AD15" s="77" t="str">
        <f>IF(AB15&gt;AC15,"ДА","НЕТ")</f>
        <v>НЕТ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12" customFormat="1" ht="45" customHeight="1">
      <c r="A16" s="133"/>
      <c r="B16" s="134" t="s">
        <v>31</v>
      </c>
      <c r="C16" s="135"/>
      <c r="D16" s="108">
        <v>8793176</v>
      </c>
      <c r="E16" s="108">
        <v>563332</v>
      </c>
      <c r="F16" s="108">
        <v>123263</v>
      </c>
      <c r="G16" s="108">
        <v>201023897</v>
      </c>
      <c r="H16" s="108">
        <v>940802</v>
      </c>
      <c r="I16" s="108">
        <v>74681</v>
      </c>
      <c r="J16" s="108">
        <v>845806</v>
      </c>
      <c r="K16" s="108">
        <v>2823049</v>
      </c>
      <c r="L16" s="108">
        <v>2828369</v>
      </c>
      <c r="M16" s="108">
        <f>G16+(H16+I16+J16+K16)*25+L16</f>
        <v>320960716</v>
      </c>
      <c r="N16" s="108" t="e">
        <f>#REF!/#REF!*100</f>
        <v>#REF!</v>
      </c>
      <c r="O16" s="108">
        <v>392349254</v>
      </c>
      <c r="P16" s="109">
        <f>(D16-(E16+F16))/M16</f>
        <v>0.02525723739973212</v>
      </c>
      <c r="Q16" s="109">
        <f>0.04*0.6</f>
        <v>0.024</v>
      </c>
      <c r="R16" s="109" t="str">
        <f>IF(P16&gt;Q16,"ДА","НЕТ")</f>
        <v>ДА</v>
      </c>
      <c r="S16" s="110"/>
      <c r="T16" s="111"/>
      <c r="U16" s="112"/>
      <c r="V16" s="112"/>
      <c r="W16" s="112"/>
      <c r="X16" s="113"/>
      <c r="Y16" s="113"/>
      <c r="Z16" s="140"/>
      <c r="AA16" s="140">
        <v>10.58</v>
      </c>
      <c r="AB16" s="140">
        <v>14.24</v>
      </c>
      <c r="AC16" s="115"/>
      <c r="AD16" s="7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13" customFormat="1" ht="45" customHeight="1">
      <c r="A17" s="133">
        <v>2</v>
      </c>
      <c r="B17" s="136" t="s">
        <v>76</v>
      </c>
      <c r="C17" s="135"/>
      <c r="D17" s="108">
        <v>2015432</v>
      </c>
      <c r="E17" s="108">
        <v>28369</v>
      </c>
      <c r="F17" s="108">
        <v>0</v>
      </c>
      <c r="G17" s="108">
        <v>61551692</v>
      </c>
      <c r="H17" s="108">
        <v>1306486</v>
      </c>
      <c r="I17" s="108">
        <v>258988</v>
      </c>
      <c r="J17" s="108">
        <v>1988425</v>
      </c>
      <c r="K17" s="108">
        <v>385772</v>
      </c>
      <c r="L17" s="108">
        <v>1022931</v>
      </c>
      <c r="M17" s="108">
        <f>G17+(H17+I17+J17+K17)*25+L17</f>
        <v>161066398</v>
      </c>
      <c r="N17" s="108" t="s">
        <v>25</v>
      </c>
      <c r="O17" s="108">
        <v>284545816</v>
      </c>
      <c r="P17" s="109">
        <f>(D17-(E17+F17))/M17</f>
        <v>0.01233691834345237</v>
      </c>
      <c r="Q17" s="109">
        <f>0.04*0.2</f>
        <v>0.008</v>
      </c>
      <c r="R17" s="109" t="str">
        <f>IF(P17&gt;Q17,"ДА","НЕТ")</f>
        <v>ДА</v>
      </c>
      <c r="S17" s="110">
        <f>P17+P18</f>
        <v>0.05079903309772843</v>
      </c>
      <c r="T17" s="111" t="str">
        <f>IF(S17&gt;=0.04,"ДА","НЕТ")</f>
        <v>ДА</v>
      </c>
      <c r="U17" s="119">
        <v>3.67</v>
      </c>
      <c r="V17" s="119">
        <v>19.28</v>
      </c>
      <c r="W17" s="119">
        <v>35.82</v>
      </c>
      <c r="X17" s="137">
        <v>20.52</v>
      </c>
      <c r="Y17" s="116" t="str">
        <f>IF(W17&gt;X17,"ДА","НЕТ")</f>
        <v>ДА</v>
      </c>
      <c r="Z17" s="140">
        <v>3.03</v>
      </c>
      <c r="AA17" s="140">
        <v>18.55</v>
      </c>
      <c r="AB17" s="140">
        <v>34.99</v>
      </c>
      <c r="AC17" s="115">
        <v>18.99</v>
      </c>
      <c r="AD17" s="77" t="str">
        <f>IF(AB17&gt;AC17,"ДА","НЕТ")</f>
        <v>ДА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12" customFormat="1" ht="45" customHeight="1">
      <c r="A18" s="133"/>
      <c r="B18" s="134" t="s">
        <v>32</v>
      </c>
      <c r="C18" s="135"/>
      <c r="D18" s="108">
        <v>6566825</v>
      </c>
      <c r="E18" s="108">
        <v>385620</v>
      </c>
      <c r="F18" s="108">
        <v>0</v>
      </c>
      <c r="G18" s="108">
        <v>61551692</v>
      </c>
      <c r="H18" s="108">
        <v>1306486</v>
      </c>
      <c r="I18" s="108">
        <v>258989</v>
      </c>
      <c r="J18" s="108">
        <v>1988425</v>
      </c>
      <c r="K18" s="108">
        <v>385772</v>
      </c>
      <c r="L18" s="108">
        <v>665430</v>
      </c>
      <c r="M18" s="108">
        <f>G18+(H18+I18+J18+K18)*25+L18</f>
        <v>160708922</v>
      </c>
      <c r="N18" s="108" t="e">
        <f>#REF!/#REF!*100</f>
        <v>#REF!</v>
      </c>
      <c r="O18" s="108">
        <v>284545816</v>
      </c>
      <c r="P18" s="109">
        <f>(D18-(E18+F18))/M18</f>
        <v>0.03846211475427606</v>
      </c>
      <c r="Q18" s="109">
        <f>0.04*0.8</f>
        <v>0.032</v>
      </c>
      <c r="R18" s="109" t="str">
        <f>IF(P18&gt;Q18,"ДА","НЕТ")</f>
        <v>ДА</v>
      </c>
      <c r="S18" s="110"/>
      <c r="T18" s="111"/>
      <c r="U18" s="119"/>
      <c r="V18" s="119">
        <v>19.28</v>
      </c>
      <c r="W18" s="119">
        <v>35.82</v>
      </c>
      <c r="X18" s="137"/>
      <c r="Y18" s="116"/>
      <c r="Z18" s="140">
        <v>3.03</v>
      </c>
      <c r="AA18" s="140">
        <v>18.55</v>
      </c>
      <c r="AB18" s="140">
        <v>34.99</v>
      </c>
      <c r="AC18" s="115"/>
      <c r="AD18" s="7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12" customFormat="1" ht="45" customHeight="1">
      <c r="A19" s="138">
        <v>3</v>
      </c>
      <c r="B19" s="134" t="s">
        <v>33</v>
      </c>
      <c r="C19" s="135"/>
      <c r="D19" s="108">
        <v>3348587</v>
      </c>
      <c r="E19" s="108">
        <v>269054</v>
      </c>
      <c r="F19" s="108">
        <v>0</v>
      </c>
      <c r="G19" s="108">
        <v>40689082</v>
      </c>
      <c r="H19" s="108">
        <v>95141</v>
      </c>
      <c r="I19" s="108">
        <v>11941</v>
      </c>
      <c r="J19" s="108">
        <v>251945</v>
      </c>
      <c r="K19" s="108">
        <v>300860</v>
      </c>
      <c r="L19" s="108">
        <v>41838</v>
      </c>
      <c r="M19" s="108">
        <f>G19+(H19+I19+J19+K19)*25+L19</f>
        <v>57228095</v>
      </c>
      <c r="N19" s="108" t="e">
        <f>#REF!/#REF!*100</f>
        <v>#REF!</v>
      </c>
      <c r="O19" s="108">
        <v>88824134</v>
      </c>
      <c r="P19" s="109">
        <f>(D19-(E19+F19))/M19</f>
        <v>0.053811558815648156</v>
      </c>
      <c r="Q19" s="109">
        <v>0.04</v>
      </c>
      <c r="R19" s="109" t="str">
        <f>IF(P19&gt;Q19,"ДА","НЕТ")</f>
        <v>ДА</v>
      </c>
      <c r="S19" s="109" t="s">
        <v>25</v>
      </c>
      <c r="T19" s="109" t="s">
        <v>25</v>
      </c>
      <c r="U19" s="121">
        <v>0.48</v>
      </c>
      <c r="V19" s="121">
        <v>8.82</v>
      </c>
      <c r="W19" s="121">
        <v>25.82</v>
      </c>
      <c r="X19" s="121">
        <v>20.52</v>
      </c>
      <c r="Y19" s="122" t="str">
        <f>IF(W19&gt;X19,"ДА","НЕТ")</f>
        <v>ДА</v>
      </c>
      <c r="Z19" s="141">
        <v>1.35</v>
      </c>
      <c r="AA19" s="141">
        <v>9.76</v>
      </c>
      <c r="AB19" s="141">
        <v>26.9</v>
      </c>
      <c r="AC19" s="121">
        <v>18.99</v>
      </c>
      <c r="AD19" s="79" t="str">
        <f>IF(AB19&gt;AC19,"ДА","НЕТ")</f>
        <v>ДА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7" customFormat="1" ht="45" customHeight="1">
      <c r="A20" s="138">
        <v>4</v>
      </c>
      <c r="B20" s="134" t="s">
        <v>34</v>
      </c>
      <c r="C20" s="135"/>
      <c r="D20" s="108">
        <v>22077019</v>
      </c>
      <c r="E20" s="108">
        <v>807217</v>
      </c>
      <c r="F20" s="108">
        <v>0</v>
      </c>
      <c r="G20" s="108">
        <v>207137192</v>
      </c>
      <c r="H20" s="108">
        <v>906958</v>
      </c>
      <c r="I20" s="108">
        <v>912185</v>
      </c>
      <c r="J20" s="108">
        <v>5419835</v>
      </c>
      <c r="K20" s="108">
        <v>596553</v>
      </c>
      <c r="L20" s="108">
        <v>3519702</v>
      </c>
      <c r="M20" s="108">
        <f>G20+(H20+I20+J20+K20)*25+L20</f>
        <v>406545169</v>
      </c>
      <c r="N20" s="108" t="e">
        <f>#REF!/#REF!*100</f>
        <v>#REF!</v>
      </c>
      <c r="O20" s="108">
        <v>574086666</v>
      </c>
      <c r="P20" s="109">
        <f>(D20-(E20+F20))/M20</f>
        <v>0.052318422703972654</v>
      </c>
      <c r="Q20" s="109">
        <v>0.04</v>
      </c>
      <c r="R20" s="109" t="str">
        <f>IF(P20&gt;Q20,"ДА","НЕТ")</f>
        <v>ДА</v>
      </c>
      <c r="S20" s="109" t="s">
        <v>25</v>
      </c>
      <c r="T20" s="109" t="s">
        <v>25</v>
      </c>
      <c r="U20" s="121">
        <v>4.03</v>
      </c>
      <c r="V20" s="121">
        <v>16.44</v>
      </c>
      <c r="W20" s="121">
        <v>32.05</v>
      </c>
      <c r="X20" s="121">
        <v>20.52</v>
      </c>
      <c r="Y20" s="122" t="s">
        <v>50</v>
      </c>
      <c r="Z20" s="141">
        <v>1.81</v>
      </c>
      <c r="AA20" s="141">
        <v>13.96</v>
      </c>
      <c r="AB20" s="141">
        <v>29.23</v>
      </c>
      <c r="AC20" s="121">
        <v>18.99</v>
      </c>
      <c r="AD20" s="80" t="s">
        <v>50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4" s="12" customFormat="1" ht="45" customHeight="1">
      <c r="A21" s="138">
        <v>5</v>
      </c>
      <c r="B21" s="134" t="s">
        <v>75</v>
      </c>
      <c r="C21" s="135"/>
      <c r="D21" s="108">
        <v>33122049</v>
      </c>
      <c r="E21" s="108">
        <v>1508844</v>
      </c>
      <c r="F21" s="108">
        <v>0</v>
      </c>
      <c r="G21" s="108">
        <v>167845213</v>
      </c>
      <c r="H21" s="108">
        <v>1302185</v>
      </c>
      <c r="I21" s="108">
        <v>281774</v>
      </c>
      <c r="J21" s="108">
        <v>9305567</v>
      </c>
      <c r="K21" s="108">
        <v>2608669</v>
      </c>
      <c r="L21" s="108">
        <v>8580676</v>
      </c>
      <c r="M21" s="108">
        <f>G21+(H21+I21+J21+K21)*25+L21</f>
        <v>513880764</v>
      </c>
      <c r="N21" s="108" t="e">
        <f>#REF!/#REF!*100</f>
        <v>#REF!</v>
      </c>
      <c r="O21" s="108">
        <v>984647279</v>
      </c>
      <c r="P21" s="109">
        <f>(D21-(E21+F21))/M21</f>
        <v>0.061518560753132216</v>
      </c>
      <c r="Q21" s="109">
        <v>0.04</v>
      </c>
      <c r="R21" s="109" t="str">
        <f>IF(P21&gt;Q21,"ДА","НЕТ")</f>
        <v>ДА</v>
      </c>
      <c r="S21" s="109" t="s">
        <v>25</v>
      </c>
      <c r="T21" s="109" t="s">
        <v>25</v>
      </c>
      <c r="U21" s="121">
        <v>0.46</v>
      </c>
      <c r="V21" s="121">
        <v>14.07</v>
      </c>
      <c r="W21" s="121">
        <v>27.95</v>
      </c>
      <c r="X21" s="121">
        <v>20.52</v>
      </c>
      <c r="Y21" s="122" t="str">
        <f>IF(W20&gt;X21,"ДА","НЕТ")</f>
        <v>ДА</v>
      </c>
      <c r="Z21" s="141">
        <v>-1.01</v>
      </c>
      <c r="AA21" s="141">
        <v>12.41</v>
      </c>
      <c r="AB21" s="141">
        <v>26.09</v>
      </c>
      <c r="AC21" s="121">
        <v>18.99</v>
      </c>
      <c r="AD21" s="80" t="str">
        <f>IF(AB20&gt;AC21,"ДА","НЕТ")</f>
        <v>ДА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pans="1:254" s="12" customFormat="1" ht="45" customHeight="1">
      <c r="A22" s="138">
        <v>6</v>
      </c>
      <c r="B22" s="134" t="s">
        <v>102</v>
      </c>
      <c r="C22" s="135"/>
      <c r="D22" s="108">
        <v>275067</v>
      </c>
      <c r="E22" s="108">
        <v>2519417</v>
      </c>
      <c r="F22" s="108">
        <v>122982</v>
      </c>
      <c r="G22" s="108">
        <v>12087574</v>
      </c>
      <c r="H22" s="108">
        <v>15256</v>
      </c>
      <c r="I22" s="108">
        <v>3407</v>
      </c>
      <c r="J22" s="108">
        <v>10329</v>
      </c>
      <c r="K22" s="108">
        <v>96766</v>
      </c>
      <c r="L22" s="108">
        <v>455075</v>
      </c>
      <c r="M22" s="108">
        <f>G22+(H22+I22+J22+K22)*25+L22</f>
        <v>15686599</v>
      </c>
      <c r="N22" s="108" t="e">
        <f>#REF!/#REF!*100</f>
        <v>#REF!</v>
      </c>
      <c r="O22" s="108">
        <v>19592612</v>
      </c>
      <c r="P22" s="109">
        <f>(D22-(E22+F22))/M22</f>
        <v>-0.15091429314920335</v>
      </c>
      <c r="Q22" s="109">
        <v>0.04</v>
      </c>
      <c r="R22" s="109" t="str">
        <f>IF(P22&gt;Q22,"ДА","НЕТ")</f>
        <v>НЕТ</v>
      </c>
      <c r="S22" s="109" t="s">
        <v>25</v>
      </c>
      <c r="T22" s="109" t="s">
        <v>25</v>
      </c>
      <c r="U22" s="121">
        <v>-6.71</v>
      </c>
      <c r="V22" s="121">
        <v>-2.2</v>
      </c>
      <c r="W22" s="121">
        <v>7.45</v>
      </c>
      <c r="X22" s="121">
        <v>20.52</v>
      </c>
      <c r="Y22" s="122" t="str">
        <f>IF(W22&gt;X22,"ДА","НЕТ")</f>
        <v>НЕТ</v>
      </c>
      <c r="Z22" s="141">
        <v>0.38</v>
      </c>
      <c r="AA22" s="141">
        <v>5.23</v>
      </c>
      <c r="AB22" s="141">
        <v>15.61</v>
      </c>
      <c r="AC22" s="121">
        <v>18.99</v>
      </c>
      <c r="AD22" s="80" t="str">
        <f>IF(AB22&gt;AC22,"ДА","НЕТ")</f>
        <v>НЕТ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pans="1:254" s="12" customFormat="1" ht="45" customHeight="1">
      <c r="A23" s="138">
        <v>7</v>
      </c>
      <c r="B23" s="134" t="s">
        <v>35</v>
      </c>
      <c r="C23" s="135"/>
      <c r="D23" s="108">
        <v>2576319</v>
      </c>
      <c r="E23" s="108">
        <v>84891</v>
      </c>
      <c r="F23" s="108">
        <v>0</v>
      </c>
      <c r="G23" s="108">
        <v>35867011</v>
      </c>
      <c r="H23" s="108">
        <v>58687</v>
      </c>
      <c r="I23" s="108">
        <v>80864</v>
      </c>
      <c r="J23" s="108">
        <v>48913</v>
      </c>
      <c r="K23" s="108">
        <v>86194</v>
      </c>
      <c r="L23" s="108">
        <v>332710</v>
      </c>
      <c r="M23" s="108">
        <f>G23+(H23+I23+J23+K23)*25+L23</f>
        <v>43066171</v>
      </c>
      <c r="N23" s="108" t="e">
        <f>#REF!/#REF!*100</f>
        <v>#REF!</v>
      </c>
      <c r="O23" s="108">
        <v>131748773</v>
      </c>
      <c r="P23" s="109">
        <f>(D23-(E23+F23))/M23</f>
        <v>0.05785116118170803</v>
      </c>
      <c r="Q23" s="109">
        <v>0.04</v>
      </c>
      <c r="R23" s="109" t="str">
        <f>IF(P23&gt;Q23,"ДА","НЕТ")</f>
        <v>ДА</v>
      </c>
      <c r="S23" s="109" t="s">
        <v>25</v>
      </c>
      <c r="T23" s="109" t="s">
        <v>25</v>
      </c>
      <c r="U23" s="121">
        <v>4.52</v>
      </c>
      <c r="V23" s="121">
        <v>16.35</v>
      </c>
      <c r="W23" s="121">
        <v>39.4</v>
      </c>
      <c r="X23" s="121">
        <v>20.52</v>
      </c>
      <c r="Y23" s="122" t="str">
        <f>IF(W23&gt;X23,"ДА","НЕТ")</f>
        <v>ДА</v>
      </c>
      <c r="Z23" s="141">
        <v>5.93</v>
      </c>
      <c r="AA23" s="141">
        <v>17.92</v>
      </c>
      <c r="AB23" s="141">
        <v>41.28</v>
      </c>
      <c r="AC23" s="121">
        <v>18.99</v>
      </c>
      <c r="AD23" s="80" t="str">
        <f>IF(AB23&gt;AC23,"ДА","НЕТ")</f>
        <v>ДА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pans="1:254" s="12" customFormat="1" ht="45" customHeight="1">
      <c r="A24" s="138">
        <v>8</v>
      </c>
      <c r="B24" s="134" t="s">
        <v>36</v>
      </c>
      <c r="C24" s="135"/>
      <c r="D24" s="108">
        <v>6430492</v>
      </c>
      <c r="E24" s="108">
        <v>143748</v>
      </c>
      <c r="F24" s="108">
        <v>0</v>
      </c>
      <c r="G24" s="108">
        <v>76246241</v>
      </c>
      <c r="H24" s="108">
        <v>1175927</v>
      </c>
      <c r="I24" s="108">
        <v>58512</v>
      </c>
      <c r="J24" s="108">
        <v>825880</v>
      </c>
      <c r="K24" s="108">
        <v>593418</v>
      </c>
      <c r="L24" s="108">
        <v>804602</v>
      </c>
      <c r="M24" s="108">
        <f>G24+(H24+I24+J24+K24)*25+L24</f>
        <v>143394268</v>
      </c>
      <c r="N24" s="108" t="e">
        <f>#REF!/#REF!*100</f>
        <v>#REF!</v>
      </c>
      <c r="O24" s="108">
        <v>184019342</v>
      </c>
      <c r="P24" s="109">
        <f>(D24-(E24+F24))/M24</f>
        <v>0.04384236613976787</v>
      </c>
      <c r="Q24" s="109">
        <v>0.04</v>
      </c>
      <c r="R24" s="109" t="str">
        <f>IF(P24&gt;Q24,"ДА","НЕТ")</f>
        <v>ДА</v>
      </c>
      <c r="S24" s="109" t="s">
        <v>25</v>
      </c>
      <c r="T24" s="109" t="s">
        <v>25</v>
      </c>
      <c r="U24" s="121">
        <v>4.2</v>
      </c>
      <c r="V24" s="121">
        <v>20.58</v>
      </c>
      <c r="W24" s="121">
        <v>33.57</v>
      </c>
      <c r="X24" s="121">
        <v>20.52</v>
      </c>
      <c r="Y24" s="122" t="str">
        <f>IF(W24&gt;X24,"ДА","НЕТ")</f>
        <v>ДА</v>
      </c>
      <c r="Z24" s="141">
        <v>2.77</v>
      </c>
      <c r="AA24" s="141">
        <v>18.92</v>
      </c>
      <c r="AB24" s="141">
        <v>31.74</v>
      </c>
      <c r="AC24" s="121">
        <v>18.99</v>
      </c>
      <c r="AD24" s="80" t="str">
        <f>IF(AB24&gt;AC24,"ДА","НЕТ")</f>
        <v>ДА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pans="1:254" s="12" customFormat="1" ht="45" customHeight="1">
      <c r="A25" s="138">
        <v>9</v>
      </c>
      <c r="B25" s="134" t="s">
        <v>37</v>
      </c>
      <c r="C25" s="135"/>
      <c r="D25" s="108">
        <v>2271003</v>
      </c>
      <c r="E25" s="108">
        <v>1725170</v>
      </c>
      <c r="F25" s="108">
        <v>467569</v>
      </c>
      <c r="G25" s="108">
        <v>37582411</v>
      </c>
      <c r="H25" s="108">
        <v>239547</v>
      </c>
      <c r="I25" s="108">
        <v>56770</v>
      </c>
      <c r="J25" s="108">
        <v>129389</v>
      </c>
      <c r="K25" s="108">
        <v>388135</v>
      </c>
      <c r="L25" s="108">
        <v>60858</v>
      </c>
      <c r="M25" s="108">
        <f>G25+(H25+I25+J25+K25)*25+L25</f>
        <v>57989294</v>
      </c>
      <c r="N25" s="108" t="e">
        <f>#REF!/#REF!*100</f>
        <v>#REF!</v>
      </c>
      <c r="O25" s="108">
        <v>82018228</v>
      </c>
      <c r="P25" s="109">
        <f>(D25-(E25+F25))/M25</f>
        <v>0.0013496284331380203</v>
      </c>
      <c r="Q25" s="109">
        <v>0.04</v>
      </c>
      <c r="R25" s="109" t="str">
        <f>IF(P25&gt;Q25,"ДА","НЕТ")</f>
        <v>НЕТ</v>
      </c>
      <c r="S25" s="109" t="s">
        <v>25</v>
      </c>
      <c r="T25" s="109" t="s">
        <v>25</v>
      </c>
      <c r="U25" s="121">
        <v>0.95</v>
      </c>
      <c r="V25" s="121">
        <v>5.75</v>
      </c>
      <c r="W25" s="121">
        <v>17.59</v>
      </c>
      <c r="X25" s="121">
        <v>20.52</v>
      </c>
      <c r="Y25" s="122" t="str">
        <f>IF(W25&gt;X25,"ДА","НЕТ")</f>
        <v>НЕТ</v>
      </c>
      <c r="Z25" s="141">
        <v>1.99</v>
      </c>
      <c r="AA25" s="141">
        <v>6.84</v>
      </c>
      <c r="AB25" s="141">
        <v>18.8</v>
      </c>
      <c r="AC25" s="121">
        <v>18.99</v>
      </c>
      <c r="AD25" s="80" t="str">
        <f>IF(AB25&gt;AC25,"ДА","НЕТ")</f>
        <v>НЕТ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pans="1:254" s="12" customFormat="1" ht="45" customHeight="1">
      <c r="A26" s="138">
        <v>10</v>
      </c>
      <c r="B26" s="134" t="s">
        <v>38</v>
      </c>
      <c r="C26" s="135"/>
      <c r="D26" s="108">
        <v>4130657</v>
      </c>
      <c r="E26" s="108">
        <v>46254</v>
      </c>
      <c r="F26" s="108">
        <v>0</v>
      </c>
      <c r="G26" s="108">
        <v>41049928</v>
      </c>
      <c r="H26" s="108">
        <v>567612</v>
      </c>
      <c r="I26" s="108">
        <v>163994</v>
      </c>
      <c r="J26" s="108">
        <v>475986</v>
      </c>
      <c r="K26" s="108">
        <v>172952</v>
      </c>
      <c r="L26" s="108">
        <v>615875</v>
      </c>
      <c r="M26" s="108">
        <f>G26+(H26+I26+J26+K26)*25+L26</f>
        <v>76179403</v>
      </c>
      <c r="N26" s="108" t="e">
        <f>#REF!/#REF!*100</f>
        <v>#REF!</v>
      </c>
      <c r="O26" s="108">
        <v>171866823</v>
      </c>
      <c r="P26" s="109">
        <f>(D26-(E26+F26))/M26</f>
        <v>0.0536155816290658</v>
      </c>
      <c r="Q26" s="109">
        <v>0.04</v>
      </c>
      <c r="R26" s="109" t="str">
        <f>IF(P26&gt;Q26,"ДА","НЕТ")</f>
        <v>ДА</v>
      </c>
      <c r="S26" s="109" t="s">
        <v>25</v>
      </c>
      <c r="T26" s="109" t="s">
        <v>25</v>
      </c>
      <c r="U26" s="121">
        <v>3.15</v>
      </c>
      <c r="V26" s="121">
        <v>14.77</v>
      </c>
      <c r="W26" s="121">
        <v>31.4</v>
      </c>
      <c r="X26" s="121">
        <v>20.52</v>
      </c>
      <c r="Y26" s="122" t="str">
        <f>IF(W26&gt;X26,"ДА","НЕТ")</f>
        <v>ДА</v>
      </c>
      <c r="Z26" s="141">
        <v>2.06</v>
      </c>
      <c r="AA26" s="141">
        <v>13.56</v>
      </c>
      <c r="AB26" s="141">
        <v>30.02</v>
      </c>
      <c r="AC26" s="121">
        <v>18.99</v>
      </c>
      <c r="AD26" s="80" t="str">
        <f>IF(AB26&gt;AC26,"ДА","НЕТ")</f>
        <v>ДА</v>
      </c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12" customFormat="1" ht="45" customHeight="1">
      <c r="A27" s="214">
        <v>11</v>
      </c>
      <c r="B27" s="215" t="s">
        <v>39</v>
      </c>
      <c r="C27" s="216"/>
      <c r="D27" s="207">
        <v>2254799</v>
      </c>
      <c r="E27" s="207">
        <v>83650</v>
      </c>
      <c r="F27" s="207">
        <v>0</v>
      </c>
      <c r="G27" s="207">
        <v>25517881</v>
      </c>
      <c r="H27" s="207">
        <v>258111</v>
      </c>
      <c r="I27" s="207">
        <v>38322</v>
      </c>
      <c r="J27" s="207">
        <v>46145</v>
      </c>
      <c r="K27" s="207">
        <v>428602</v>
      </c>
      <c r="L27" s="207">
        <v>0</v>
      </c>
      <c r="M27" s="207">
        <f>G27+(H27+I27+J27+K27)*25+L27</f>
        <v>44797381</v>
      </c>
      <c r="N27" s="207" t="e">
        <f>#REF!/#REF!*100</f>
        <v>#REF!</v>
      </c>
      <c r="O27" s="207">
        <v>75476430</v>
      </c>
      <c r="P27" s="209">
        <f>(D27-(E27+F27))/M27</f>
        <v>0.048465980634001794</v>
      </c>
      <c r="Q27" s="209">
        <v>0.04</v>
      </c>
      <c r="R27" s="209" t="str">
        <f>IF(P27&gt;Q27,"ДА","НЕТ")</f>
        <v>ДА</v>
      </c>
      <c r="S27" s="209" t="s">
        <v>25</v>
      </c>
      <c r="T27" s="209" t="s">
        <v>25</v>
      </c>
      <c r="U27" s="210">
        <v>2.67</v>
      </c>
      <c r="V27" s="210">
        <v>14.42</v>
      </c>
      <c r="W27" s="210">
        <v>43.08</v>
      </c>
      <c r="X27" s="210">
        <v>20.52</v>
      </c>
      <c r="Y27" s="211" t="str">
        <f>IF(W27&gt;X27,"ДА","НЕТ")</f>
        <v>ДА</v>
      </c>
      <c r="Z27" s="217">
        <v>1.52</v>
      </c>
      <c r="AA27" s="217">
        <v>13.14</v>
      </c>
      <c r="AB27" s="217">
        <v>41.48</v>
      </c>
      <c r="AC27" s="210">
        <v>18.99</v>
      </c>
      <c r="AD27" s="80" t="str">
        <f>IF(AB27&gt;AC27,"ДА","НЕТ")</f>
        <v>ДА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9" customFormat="1" ht="45" customHeight="1">
      <c r="A28" s="235" t="s">
        <v>26</v>
      </c>
      <c r="B28" s="235"/>
      <c r="C28" s="235"/>
      <c r="D28" s="97" t="s">
        <v>25</v>
      </c>
      <c r="E28" s="97" t="s">
        <v>25</v>
      </c>
      <c r="F28" s="97" t="s">
        <v>25</v>
      </c>
      <c r="G28" s="97" t="s">
        <v>25</v>
      </c>
      <c r="H28" s="97" t="s">
        <v>25</v>
      </c>
      <c r="I28" s="97" t="s">
        <v>25</v>
      </c>
      <c r="J28" s="97" t="s">
        <v>25</v>
      </c>
      <c r="K28" s="97" t="s">
        <v>25</v>
      </c>
      <c r="L28" s="97" t="s">
        <v>25</v>
      </c>
      <c r="M28" s="97" t="s">
        <v>25</v>
      </c>
      <c r="N28" s="97"/>
      <c r="O28" s="97" t="s">
        <v>25</v>
      </c>
      <c r="P28" s="99"/>
      <c r="Q28" s="99" t="s">
        <v>25</v>
      </c>
      <c r="R28" s="99" t="s">
        <v>25</v>
      </c>
      <c r="S28" s="99" t="s">
        <v>25</v>
      </c>
      <c r="T28" s="99" t="s">
        <v>25</v>
      </c>
      <c r="U28" s="236">
        <v>2.12</v>
      </c>
      <c r="V28" s="236">
        <v>13.56</v>
      </c>
      <c r="W28" s="236">
        <v>25.12</v>
      </c>
      <c r="X28" s="237" t="s">
        <v>25</v>
      </c>
      <c r="Y28" s="237" t="s">
        <v>25</v>
      </c>
      <c r="Z28" s="238">
        <v>1.21</v>
      </c>
      <c r="AA28" s="238">
        <v>12.75</v>
      </c>
      <c r="AB28" s="238">
        <v>24.22</v>
      </c>
      <c r="AC28" s="99" t="s">
        <v>25</v>
      </c>
      <c r="AD28" s="39" t="s">
        <v>25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9" customFormat="1" ht="45" customHeight="1">
      <c r="A29" s="125" t="s">
        <v>27</v>
      </c>
      <c r="B29" s="125"/>
      <c r="C29" s="125"/>
      <c r="D29" s="126" t="s">
        <v>25</v>
      </c>
      <c r="E29" s="126" t="s">
        <v>25</v>
      </c>
      <c r="F29" s="126" t="s">
        <v>25</v>
      </c>
      <c r="G29" s="126" t="s">
        <v>25</v>
      </c>
      <c r="H29" s="126" t="s">
        <v>25</v>
      </c>
      <c r="I29" s="126" t="s">
        <v>25</v>
      </c>
      <c r="J29" s="126" t="s">
        <v>25</v>
      </c>
      <c r="K29" s="126" t="s">
        <v>25</v>
      </c>
      <c r="L29" s="126" t="s">
        <v>25</v>
      </c>
      <c r="M29" s="126" t="s">
        <v>25</v>
      </c>
      <c r="N29" s="126"/>
      <c r="O29" s="126" t="s">
        <v>25</v>
      </c>
      <c r="P29" s="127"/>
      <c r="Q29" s="127" t="s">
        <v>25</v>
      </c>
      <c r="R29" s="127" t="s">
        <v>25</v>
      </c>
      <c r="S29" s="128" t="s">
        <v>25</v>
      </c>
      <c r="T29" s="128" t="s">
        <v>25</v>
      </c>
      <c r="U29" s="129" t="s">
        <v>25</v>
      </c>
      <c r="V29" s="129" t="s">
        <v>25</v>
      </c>
      <c r="W29" s="129">
        <v>29.32</v>
      </c>
      <c r="X29" s="128" t="s">
        <v>25</v>
      </c>
      <c r="Y29" s="128" t="s">
        <v>25</v>
      </c>
      <c r="Z29" s="129" t="s">
        <v>25</v>
      </c>
      <c r="AA29" s="129" t="s">
        <v>25</v>
      </c>
      <c r="AB29" s="129">
        <v>22.34</v>
      </c>
      <c r="AC29" s="127" t="s">
        <v>25</v>
      </c>
      <c r="AD29" s="39" t="s">
        <v>25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68" customFormat="1" ht="11.25" customHeight="1">
      <c r="A30" s="65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37"/>
      <c r="V30" s="37"/>
      <c r="W30" s="37"/>
      <c r="X30" s="37"/>
      <c r="Y30" s="66"/>
      <c r="Z30" s="66"/>
      <c r="AA30" s="66"/>
      <c r="AB30" s="67"/>
      <c r="AC30" s="37"/>
      <c r="AD30" s="66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68" customFormat="1" ht="18.75" customHeight="1">
      <c r="A31" s="76" t="s">
        <v>12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69"/>
      <c r="N31" s="65"/>
      <c r="O31" s="65"/>
      <c r="P31" s="14"/>
      <c r="Q31" s="14"/>
      <c r="R31" s="14"/>
      <c r="S31" s="14"/>
      <c r="T31" s="14"/>
      <c r="U31" s="10"/>
      <c r="V31" s="10"/>
      <c r="W31" s="10"/>
      <c r="X31" s="10"/>
      <c r="Y31" s="14"/>
      <c r="Z31" s="67"/>
      <c r="AA31" s="67"/>
      <c r="AB31" s="67"/>
      <c r="AC31" s="38"/>
      <c r="AD31" s="6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4" ht="15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71"/>
      <c r="S32" s="71"/>
      <c r="T32" s="71"/>
      <c r="U32" s="71"/>
      <c r="V32" s="71"/>
      <c r="W32" s="71"/>
      <c r="X32" s="71"/>
    </row>
  </sheetData>
  <sheetProtection/>
  <mergeCells count="73">
    <mergeCell ref="B27:C27"/>
    <mergeCell ref="X17:X18"/>
    <mergeCell ref="B18:C18"/>
    <mergeCell ref="B16:C16"/>
    <mergeCell ref="T17:T18"/>
    <mergeCell ref="B25:C25"/>
    <mergeCell ref="B20:C20"/>
    <mergeCell ref="W15:W16"/>
    <mergeCell ref="U17:U18"/>
    <mergeCell ref="B26:C26"/>
    <mergeCell ref="A32:P32"/>
    <mergeCell ref="B23:C23"/>
    <mergeCell ref="A28:C28"/>
    <mergeCell ref="B22:C22"/>
    <mergeCell ref="T15:T16"/>
    <mergeCell ref="U15:U16"/>
    <mergeCell ref="A29:C29"/>
    <mergeCell ref="A31:M31"/>
    <mergeCell ref="S17:S18"/>
    <mergeCell ref="A15:A16"/>
    <mergeCell ref="A11:A13"/>
    <mergeCell ref="D12:D13"/>
    <mergeCell ref="A17:A18"/>
    <mergeCell ref="B17:C17"/>
    <mergeCell ref="D11:T11"/>
    <mergeCell ref="M12:M13"/>
    <mergeCell ref="Q12:Q13"/>
    <mergeCell ref="R12:R13"/>
    <mergeCell ref="P12:P13"/>
    <mergeCell ref="B14:C14"/>
    <mergeCell ref="B24:C24"/>
    <mergeCell ref="U12:U13"/>
    <mergeCell ref="W17:W18"/>
    <mergeCell ref="B11:C13"/>
    <mergeCell ref="B15:C15"/>
    <mergeCell ref="B19:C19"/>
    <mergeCell ref="V17:V18"/>
    <mergeCell ref="H12:K12"/>
    <mergeCell ref="B21:C21"/>
    <mergeCell ref="U11:Y11"/>
    <mergeCell ref="X12:X13"/>
    <mergeCell ref="X15:X16"/>
    <mergeCell ref="E12:E13"/>
    <mergeCell ref="W12:W13"/>
    <mergeCell ref="S12:S13"/>
    <mergeCell ref="T12:T13"/>
    <mergeCell ref="V12:V13"/>
    <mergeCell ref="O12:O13"/>
    <mergeCell ref="S15:S16"/>
    <mergeCell ref="F12:F13"/>
    <mergeCell ref="AC15:AC16"/>
    <mergeCell ref="AD15:AD16"/>
    <mergeCell ref="L12:L13"/>
    <mergeCell ref="V15:V16"/>
    <mergeCell ref="G12:G13"/>
    <mergeCell ref="Y15:Y16"/>
    <mergeCell ref="Z11:AD11"/>
    <mergeCell ref="Y12:Y13"/>
    <mergeCell ref="Z12:Z13"/>
    <mergeCell ref="AA12:AA13"/>
    <mergeCell ref="AB12:AB13"/>
    <mergeCell ref="AC12:AC13"/>
    <mergeCell ref="AD12:AD13"/>
    <mergeCell ref="A9:AD9"/>
    <mergeCell ref="Y17:Y18"/>
    <mergeCell ref="Z17:Z18"/>
    <mergeCell ref="AA17:AA18"/>
    <mergeCell ref="AB17:AB18"/>
    <mergeCell ref="AC17:AC18"/>
    <mergeCell ref="AD17:AD18"/>
    <mergeCell ref="Z15:Z16"/>
    <mergeCell ref="AA15:AA16"/>
    <mergeCell ref="AB15:AB16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Ashim.A</dc:creator>
  <cp:keywords/>
  <dc:description/>
  <cp:lastModifiedBy>Алуа Таженова</cp:lastModifiedBy>
  <cp:lastPrinted>2012-01-26T03:06:58Z</cp:lastPrinted>
  <dcterms:created xsi:type="dcterms:W3CDTF">2011-01-27T05:39:25Z</dcterms:created>
  <dcterms:modified xsi:type="dcterms:W3CDTF">2019-06-03T07:00:58Z</dcterms:modified>
  <cp:category/>
  <cp:version/>
  <cp:contentType/>
  <cp:contentStatus/>
</cp:coreProperties>
</file>