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12030" activeTab="8"/>
  </bookViews>
  <sheets>
    <sheet name="01.04.08" sheetId="1" r:id="rId1"/>
    <sheet name="01.05.08" sheetId="2" r:id="rId2"/>
    <sheet name="01.06.08" sheetId="3" r:id="rId3"/>
    <sheet name="01.07.08" sheetId="4" r:id="rId4"/>
    <sheet name="01.08.08" sheetId="5" r:id="rId5"/>
    <sheet name="01.09.08" sheetId="6" r:id="rId6"/>
    <sheet name="01.10.08" sheetId="7" r:id="rId7"/>
    <sheet name="01.11.08" sheetId="8" r:id="rId8"/>
    <sheet name="01.12.08" sheetId="9" r:id="rId9"/>
  </sheets>
  <externalReferences>
    <externalReference r:id="rId12"/>
  </externalReferences>
  <definedNames>
    <definedName name="z">#REF!</definedName>
    <definedName name="дата">#REF!</definedName>
    <definedName name="_xlnm.Print_Area" localSheetId="0">'01.04.08'!$A$4:$Q$26</definedName>
    <definedName name="_xlnm.Print_Area" localSheetId="1">'01.05.08'!$A$4:$Q$26</definedName>
    <definedName name="_xlnm.Print_Area" localSheetId="2">'01.06.08'!$A$4:$Q$25</definedName>
    <definedName name="_xlnm.Print_Area" localSheetId="3">'01.07.08'!$A$4:$Q$25</definedName>
    <definedName name="_xlnm.Print_Area" localSheetId="4">'01.08.08'!$A$4:$Q$25</definedName>
    <definedName name="_xlnm.Print_Area" localSheetId="5">'01.09.08'!$A$4:$Q$24</definedName>
    <definedName name="_xlnm.Print_Area" localSheetId="6">'01.10.08'!$A$4:$Q$24</definedName>
    <definedName name="_xlnm.Print_Area" localSheetId="7">'01.11.08'!$A$4:$Q$24</definedName>
    <definedName name="_xlnm.Print_Area" localSheetId="8">'01.12.08'!$A$4:$Q$24</definedName>
  </definedNames>
  <calcPr fullCalcOnLoad="1"/>
</workbook>
</file>

<file path=xl/sharedStrings.xml><?xml version="1.0" encoding="utf-8"?>
<sst xmlns="http://schemas.openxmlformats.org/spreadsheetml/2006/main" count="704" uniqueCount="51">
  <si>
    <t>К1&gt;0,04</t>
  </si>
  <si>
    <t>х</t>
  </si>
  <si>
    <t>АО "ООИУПА "Bailyk asset management" *</t>
  </si>
  <si>
    <t>пруденциалдық нормативтерді орындағаны туралы мәліметтер</t>
  </si>
  <si>
    <t>зейнетақы активтерін инвестициялық басқару қызметін жүзеге асыратын ұйымдардың</t>
  </si>
  <si>
    <t>№ р/с</t>
  </si>
  <si>
    <t>Ұйымдардың атауы</t>
  </si>
  <si>
    <t>К1 меншікті капиталының жеткіліктілігі</t>
  </si>
  <si>
    <t xml:space="preserve">К1 нормативтерді орындау </t>
  </si>
  <si>
    <t>Соңғы 3 жылда алынған орташа жалпы кіріс, 
мың. теңге</t>
  </si>
  <si>
    <t>Өтімді және өзге активтер, мың. теңге</t>
  </si>
  <si>
    <t>Баланс бойынша міндеттемелер, мың. теңге</t>
  </si>
  <si>
    <t>Тәуекел дәрежесі бойынша мөлшерленген қаржы құралдарының құны, мың. теңге</t>
  </si>
  <si>
    <t>Басқаруға қабылданған зейнетақы активтердің ағымдағы құны (тәуекел дәрежесі бойынша мөлшерленгенге дейін), мың. теңге</t>
  </si>
  <si>
    <t>АЗА жалпы сомасына зейнетақы аткивтердің үлесі</t>
  </si>
  <si>
    <t>Меншікті капиталының жеткіліктілік коэффициенті</t>
  </si>
  <si>
    <t>ЖЗҚ К1 коэффициенті</t>
  </si>
  <si>
    <t>К1 ЖЗҚ және ЗАБК</t>
  </si>
  <si>
    <t>ОЖК</t>
  </si>
  <si>
    <t>ӨА</t>
  </si>
  <si>
    <t>М</t>
  </si>
  <si>
    <t>ЖЗА</t>
  </si>
  <si>
    <t>АЗА</t>
  </si>
  <si>
    <t>К1=(ӨА-М)/ЖЗА,
К1&gt;30%  0,04-тен немесе К1&gt;0,012 ЗАИБЖАҰ және ЖЗҚ арасындағы шартқа сәйкес</t>
  </si>
  <si>
    <t>К1&gt;70%  0,04-тен немесе К1&gt;0,028 немесе ЗАИБЖАҰ және ЖЗҚ арасындағы шартқа сәйкес</t>
  </si>
  <si>
    <t>Кредит тәуекелі, мың. Теңге</t>
  </si>
  <si>
    <t>Арнайы пайыздық тәуекел, мың. Теңге</t>
  </si>
  <si>
    <t>Жалпы пайыздық тәуекел, мың. Теңге</t>
  </si>
  <si>
    <t>Валюта тәуекелі, мың. Теңге</t>
  </si>
  <si>
    <t>Қор тәуекелі, мың. Теңге</t>
  </si>
  <si>
    <t>"ГРАНТУМ Жинақтаушы зейнетақы қоры" (“Казкоммерцбанк” АҚ еншілес ұйымы)</t>
  </si>
  <si>
    <t>«GRANTUM Asset Management» Зейнетақы активтерін инвестициялық басқаруды жүзеге асыратын ұйым” АҚ (“Казкоммерцбанк”АҚ-ның еншілес ұйымы</t>
  </si>
  <si>
    <t>«Premier Asset Management» Зейнетақы активтерін инвестициялық басқаруды жүзеге асыратын ұйым” АҚ</t>
  </si>
  <si>
    <t>«РЕСПУБЛИКА» Жинақтаушы зейнетақы қоры» АҚ</t>
  </si>
  <si>
    <t>«Жетісу» Зейнетақы активтерін инвестициялық басқаруды жүзеге асыратын ұйым” АҚ</t>
  </si>
  <si>
    <t xml:space="preserve">"ҰларҮміт" Жинақтаушы зейнетақы қоры" АҚ </t>
  </si>
  <si>
    <t>"Қорғау" Жинақтаушы зейнетақы қоры АҚ</t>
  </si>
  <si>
    <t>"Нұр-Траст" Зейнетақы активтерін инвестициялық басқаруды жүзеге асыратын ұйым" АҚ</t>
  </si>
  <si>
    <t>"Нұрбанк" Акционерлік қоғамының еншілес ұйымы "Атамекен” жинақтаушы зейнетақы қоры» акционерлік қоғамы</t>
  </si>
  <si>
    <t>Жиынтығы:</t>
  </si>
  <si>
    <t>"СЕНІМ" Жинақтаушы зейнетақы қоры" АҚ</t>
  </si>
  <si>
    <t>2008 жылғы "01" сәуірдегі жағдай бойынша</t>
  </si>
  <si>
    <t>2008 жылғы "01" мамырдағы жағдай бойынша</t>
  </si>
  <si>
    <t>2008 жылғы "01" маусымдағы жағдай бойынша</t>
  </si>
  <si>
    <t>2008 жылғы "01" шілдедегі жағдай бойынша</t>
  </si>
  <si>
    <t>2008 жылғы "01" тамыздағы жағдай бойынша</t>
  </si>
  <si>
    <t>2008 жылғы "01" қыркүйектегі жағдай бойынша</t>
  </si>
  <si>
    <t>«RESMI Asset Management» Зейнетақы активтерін инвестициялық басқаруды жүзеге асыратын ұйым” АҚ</t>
  </si>
  <si>
    <t>2008 жылғы "01" қазандағы жағдай бойынша</t>
  </si>
  <si>
    <t>2008 жылғы "01" қарашадағы жағдай бойынша</t>
  </si>
  <si>
    <t>2008 жылғы "01" желтоқсандағы жағдай бойынша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</si>
</sst>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&quot;Т&quot;#,##0;\-&quot;Т&quot;#,##0"/>
    <numFmt numFmtId="186" formatCode="&quot;Т&quot;#,##0;[Red]\-&quot;Т&quot;#,##0"/>
    <numFmt numFmtId="187" formatCode="&quot;Т&quot;#,##0.00;\-&quot;Т&quot;#,##0.00"/>
    <numFmt numFmtId="188" formatCode="&quot;Т&quot;#,##0.00;[Red]\-&quot;Т&quot;#,##0.00"/>
    <numFmt numFmtId="189" formatCode="_-&quot;Т&quot;* #,##0_-;\-&quot;Т&quot;* #,##0_-;_-&quot;Т&quot;* &quot;-&quot;_-;_-@_-"/>
    <numFmt numFmtId="190" formatCode="_-* #,##0_-;\-* #,##0_-;_-* &quot;-&quot;_-;_-@_-"/>
    <numFmt numFmtId="191" formatCode="_-&quot;Т&quot;* #,##0.00_-;\-&quot;Т&quot;* #,##0.00_-;_-&quot;Т&quot;* &quot;-&quot;??_-;_-@_-"/>
    <numFmt numFmtId="192" formatCode="_-* #,##0.00_-;\-* #,##0.00_-;_-* &quot;-&quot;??_-;_-@_-"/>
    <numFmt numFmtId="193" formatCode="0.000"/>
    <numFmt numFmtId="194" formatCode="_-* #,##0.000_р_._-;\-* #,##0.000_р_._-;_-* &quot;-&quot;??_р_._-;_-@_-"/>
    <numFmt numFmtId="195" formatCode="#,##0.000"/>
    <numFmt numFmtId="196" formatCode="0.000000"/>
    <numFmt numFmtId="197" formatCode="#,##0.0"/>
    <numFmt numFmtId="198" formatCode="_-* #,##0_р_._-;\-* #,##0_р_._-;_-* &quot;-&quot;??_р_._-;_-@_-"/>
    <numFmt numFmtId="199" formatCode="_-* #,##0.00000000000_р_._-;\-* #,##0.00000000000_р_._-;_-* &quot;-&quot;??_р_._-;_-@_-"/>
    <numFmt numFmtId="200" formatCode="#,##0.0000"/>
    <numFmt numFmtId="201" formatCode="#,##0.00000"/>
    <numFmt numFmtId="202" formatCode="#,##0.000000"/>
    <numFmt numFmtId="203" formatCode="dd/mm/yy;@"/>
    <numFmt numFmtId="204" formatCode="_-* #,##0.0000_р_._-;\-* #,##0.0000_р_._-;_-* &quot;-&quot;??_р_._-;_-@_-"/>
    <numFmt numFmtId="205" formatCode="_-* #,##0.0_р_._-;\-* #,##0.0_р_._-;_-* &quot;-&quot;??_р_._-;_-@_-"/>
    <numFmt numFmtId="206" formatCode="#,##0.0000000"/>
    <numFmt numFmtId="207" formatCode="0.0000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_-* #,##0.00000000_р_._-;\-* #,##0.00000000_р_._-;_-* &quot;-&quot;??_р_._-;_-@_-"/>
    <numFmt numFmtId="212" formatCode="_-* #,##0.000000000_р_._-;\-* #,##0.000000000_р_._-;_-* &quot;-&quot;??_р_._-;_-@_-"/>
    <numFmt numFmtId="213" formatCode="_-* #,##0.0000000000_р_._-;\-* #,##0.0000000000_р_._-;_-* &quot;-&quot;??_р_._-;_-@_-"/>
    <numFmt numFmtId="214" formatCode="0.00000"/>
    <numFmt numFmtId="215" formatCode="[$€-2]\ ###,000_);[Red]\([$€-2]\ ###,000\)"/>
    <numFmt numFmtId="216" formatCode="0.0"/>
    <numFmt numFmtId="217" formatCode="_-* #,##0.000_р_._-;\-* #,##0.000_р_._-;_-* &quot;-&quot;???_р_._-;_-@_-"/>
    <numFmt numFmtId="218" formatCode="[$-43F]d\ mmmm\ yyyy\ &quot;ж.&quot;"/>
    <numFmt numFmtId="219" formatCode="_-* #,##0.000_р_._-;\-* #,##0.000_р_._-;_-* &quot;-&quot;_р_._-;_-@_-"/>
    <numFmt numFmtId="220" formatCode="_-* #,##0.0000_р_._-;\-* #,##0.0000_р_._-;_-* &quot;-&quot;????_р_._-;_-@_-"/>
    <numFmt numFmtId="221" formatCode="#,##0.000_ ;\-#,##0.000\ "/>
    <numFmt numFmtId="222" formatCode="#,##0.000_р_.;\-#,##0.000_р_."/>
    <numFmt numFmtId="223" formatCode="[$-FC19]d\ mmmm\ yyyy\ &quot;г.&quot;"/>
    <numFmt numFmtId="224" formatCode="0.00000000"/>
    <numFmt numFmtId="225" formatCode="0.0000000"/>
    <numFmt numFmtId="226" formatCode="_(* #,##0.000_);_(* \(#,##0.00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2" fillId="0" borderId="0" xfId="55" applyFont="1" applyFill="1" applyAlignment="1" applyProtection="1">
      <alignment horizontal="center"/>
      <protection/>
    </xf>
    <xf numFmtId="0" fontId="22" fillId="0" borderId="0" xfId="55" applyFont="1" applyFill="1" applyAlignment="1" applyProtection="1">
      <alignment horizontal="center"/>
      <protection/>
    </xf>
    <xf numFmtId="0" fontId="23" fillId="0" borderId="0" xfId="55" applyFont="1" applyFill="1" applyAlignment="1" applyProtection="1">
      <alignment horizontal="left" wrapText="1" indent="2"/>
      <protection/>
    </xf>
    <xf numFmtId="0" fontId="22" fillId="0" borderId="0" xfId="55" applyFont="1" applyFill="1" applyAlignment="1" applyProtection="1">
      <alignment horizontal="left" wrapText="1" indent="2"/>
      <protection/>
    </xf>
    <xf numFmtId="0" fontId="22" fillId="0" borderId="10" xfId="55" applyFont="1" applyFill="1" applyBorder="1" applyAlignment="1" applyProtection="1">
      <alignment horizontal="center" vertical="center" wrapText="1"/>
      <protection/>
    </xf>
    <xf numFmtId="0" fontId="22" fillId="0" borderId="11" xfId="55" applyFont="1" applyFill="1" applyBorder="1" applyAlignment="1" applyProtection="1">
      <alignment horizontal="center" vertical="center" wrapText="1"/>
      <protection/>
    </xf>
    <xf numFmtId="14" fontId="22" fillId="0" borderId="10" xfId="55" applyNumberFormat="1" applyFont="1" applyFill="1" applyBorder="1" applyAlignment="1" applyProtection="1">
      <alignment horizontal="center" vertical="center" wrapText="1"/>
      <protection/>
    </xf>
    <xf numFmtId="14" fontId="22" fillId="0" borderId="11" xfId="55" applyNumberFormat="1" applyFont="1" applyFill="1" applyBorder="1" applyAlignment="1" applyProtection="1">
      <alignment horizontal="center" vertical="center" wrapText="1"/>
      <protection/>
    </xf>
    <xf numFmtId="14" fontId="22" fillId="0" borderId="11" xfId="55" applyNumberFormat="1" applyFont="1" applyFill="1" applyBorder="1" applyAlignment="1" applyProtection="1">
      <alignment horizontal="center" vertical="center" wrapText="1"/>
      <protection/>
    </xf>
    <xf numFmtId="0" fontId="22" fillId="0" borderId="0" xfId="55" applyFont="1" applyFill="1" applyAlignment="1" applyProtection="1">
      <alignment horizontal="center" vertical="center" wrapText="1"/>
      <protection/>
    </xf>
    <xf numFmtId="0" fontId="22" fillId="0" borderId="0" xfId="55" applyFont="1" applyFill="1" applyAlignment="1" applyProtection="1">
      <alignment horizontal="left" vertical="center" wrapText="1" indent="2"/>
      <protection/>
    </xf>
    <xf numFmtId="0" fontId="22" fillId="0" borderId="12" xfId="55" applyFont="1" applyFill="1" applyBorder="1" applyAlignment="1" applyProtection="1">
      <alignment horizontal="center" vertical="center" wrapText="1"/>
      <protection/>
    </xf>
    <xf numFmtId="0" fontId="22" fillId="0" borderId="10" xfId="55" applyFont="1" applyFill="1" applyBorder="1" applyAlignment="1" applyProtection="1">
      <alignment horizontal="center" vertical="center" wrapText="1"/>
      <protection/>
    </xf>
    <xf numFmtId="0" fontId="22" fillId="0" borderId="11" xfId="55" applyFont="1" applyFill="1" applyBorder="1" applyAlignment="1" applyProtection="1">
      <alignment horizontal="center" vertical="center" wrapText="1"/>
      <protection/>
    </xf>
    <xf numFmtId="0" fontId="22" fillId="0" borderId="12" xfId="55" applyFont="1" applyFill="1" applyBorder="1" applyAlignment="1" applyProtection="1">
      <alignment horizontal="center" vertical="center" wrapText="1"/>
      <protection/>
    </xf>
    <xf numFmtId="14" fontId="22" fillId="0" borderId="12" xfId="55" applyNumberFormat="1" applyFont="1" applyFill="1" applyBorder="1" applyAlignment="1" applyProtection="1">
      <alignment horizontal="center" vertical="center" wrapText="1"/>
      <protection/>
    </xf>
    <xf numFmtId="0" fontId="22" fillId="0" borderId="13" xfId="55" applyFont="1" applyFill="1" applyBorder="1" applyAlignment="1" applyProtection="1">
      <alignment horizontal="center" vertical="center" wrapText="1"/>
      <protection/>
    </xf>
    <xf numFmtId="0" fontId="22" fillId="0" borderId="13" xfId="55" applyFont="1" applyFill="1" applyBorder="1" applyAlignment="1" applyProtection="1">
      <alignment horizontal="center" vertical="center" wrapText="1"/>
      <protection/>
    </xf>
    <xf numFmtId="14" fontId="22" fillId="0" borderId="13" xfId="55" applyNumberFormat="1" applyFont="1" applyFill="1" applyBorder="1" applyAlignment="1" applyProtection="1">
      <alignment horizontal="center" vertical="center" wrapText="1"/>
      <protection/>
    </xf>
    <xf numFmtId="0" fontId="22" fillId="0" borderId="10" xfId="55" applyFont="1" applyFill="1" applyBorder="1" applyAlignment="1" applyProtection="1">
      <alignment horizontal="left" vertical="center" wrapText="1" indent="2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98" fontId="22" fillId="0" borderId="0" xfId="67" applyNumberFormat="1" applyFont="1" applyFill="1" applyAlignment="1" applyProtection="1">
      <alignment horizontal="left" vertical="center" wrapText="1"/>
      <protection/>
    </xf>
    <xf numFmtId="0" fontId="22" fillId="0" borderId="0" xfId="55" applyFont="1" applyFill="1" applyAlignment="1" applyProtection="1">
      <alignment horizontal="left" vertical="center" wrapText="1"/>
      <protection/>
    </xf>
    <xf numFmtId="0" fontId="23" fillId="0" borderId="14" xfId="55" applyFont="1" applyFill="1" applyBorder="1" applyAlignment="1" applyProtection="1">
      <alignment horizontal="left" wrapText="1" indent="2"/>
      <protection/>
    </xf>
    <xf numFmtId="0" fontId="23" fillId="0" borderId="0" xfId="55" applyFont="1" applyFill="1" applyAlignment="1" applyProtection="1">
      <alignment horizontal="left" indent="2"/>
      <protection/>
    </xf>
    <xf numFmtId="198" fontId="23" fillId="0" borderId="0" xfId="55" applyNumberFormat="1" applyFont="1" applyFill="1" applyAlignment="1" applyProtection="1">
      <alignment horizontal="left" wrapText="1" indent="2"/>
      <protection/>
    </xf>
    <xf numFmtId="0" fontId="23" fillId="0" borderId="0" xfId="55" applyFont="1" applyFill="1" applyAlignment="1" applyProtection="1">
      <alignment horizontal="right" wrapText="1"/>
      <protection/>
    </xf>
    <xf numFmtId="0" fontId="23" fillId="0" borderId="0" xfId="55" applyFont="1" applyFill="1" applyAlignment="1" applyProtection="1">
      <alignment horizontal="right" wrapText="1"/>
      <protection/>
    </xf>
    <xf numFmtId="0" fontId="23" fillId="0" borderId="0" xfId="55" applyFont="1" applyFill="1" applyAlignment="1" applyProtection="1">
      <alignment horizontal="left" wrapText="1"/>
      <protection/>
    </xf>
    <xf numFmtId="0" fontId="22" fillId="0" borderId="0" xfId="53" applyFont="1" applyFill="1" applyAlignment="1">
      <alignment/>
      <protection/>
    </xf>
    <xf numFmtId="0" fontId="23" fillId="0" borderId="0" xfId="0" applyFont="1" applyFill="1" applyAlignment="1">
      <alignment/>
    </xf>
    <xf numFmtId="3" fontId="23" fillId="0" borderId="0" xfId="54" applyNumberFormat="1" applyFont="1" applyFill="1" applyBorder="1" applyAlignment="1">
      <alignment horizontal="center"/>
      <protection/>
    </xf>
    <xf numFmtId="0" fontId="22" fillId="0" borderId="0" xfId="53" applyFont="1" applyFill="1" applyAlignment="1">
      <alignment horizontal="left"/>
      <protection/>
    </xf>
    <xf numFmtId="0" fontId="23" fillId="0" borderId="0" xfId="0" applyFont="1" applyFill="1" applyAlignment="1">
      <alignment horizontal="left"/>
    </xf>
    <xf numFmtId="0" fontId="22" fillId="0" borderId="0" xfId="53" applyFont="1" applyFill="1">
      <alignment/>
      <protection/>
    </xf>
    <xf numFmtId="194" fontId="22" fillId="0" borderId="0" xfId="66" applyNumberFormat="1" applyFont="1" applyFill="1" applyBorder="1" applyAlignment="1" applyProtection="1">
      <alignment horizontal="left" vertical="center" wrapText="1"/>
      <protection/>
    </xf>
    <xf numFmtId="194" fontId="22" fillId="0" borderId="0" xfId="66" applyNumberFormat="1" applyFont="1" applyFill="1" applyBorder="1" applyAlignment="1" applyProtection="1">
      <alignment horizontal="center" vertical="center" wrapText="1"/>
      <protection/>
    </xf>
    <xf numFmtId="0" fontId="23" fillId="0" borderId="0" xfId="53" applyFont="1" applyFill="1">
      <alignment/>
      <protection/>
    </xf>
    <xf numFmtId="194" fontId="23" fillId="0" borderId="0" xfId="66" applyNumberFormat="1" applyFont="1" applyFill="1" applyAlignment="1" applyProtection="1">
      <alignment/>
      <protection/>
    </xf>
    <xf numFmtId="194" fontId="22" fillId="0" borderId="0" xfId="66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Font="1" applyFill="1" applyBorder="1" applyAlignment="1">
      <alignment horizontal="center" vertical="center" wrapText="1"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24" fillId="0" borderId="13" xfId="55" applyFont="1" applyFill="1" applyBorder="1" applyAlignment="1" applyProtection="1">
      <alignment horizontal="center" vertical="center" wrapText="1"/>
      <protection/>
    </xf>
    <xf numFmtId="0" fontId="22" fillId="0" borderId="15" xfId="55" applyFont="1" applyFill="1" applyBorder="1" applyAlignment="1" applyProtection="1">
      <alignment horizontal="left" vertical="center" wrapText="1"/>
      <protection/>
    </xf>
    <xf numFmtId="194" fontId="22" fillId="0" borderId="15" xfId="67" applyNumberFormat="1" applyFont="1" applyFill="1" applyBorder="1" applyAlignment="1" applyProtection="1">
      <alignment vertical="center" wrapText="1"/>
      <protection/>
    </xf>
    <xf numFmtId="3" fontId="22" fillId="0" borderId="15" xfId="55" applyNumberFormat="1" applyFont="1" applyFill="1" applyBorder="1" applyAlignment="1" applyProtection="1">
      <alignment horizontal="center" vertical="center" wrapText="1"/>
      <protection/>
    </xf>
    <xf numFmtId="195" fontId="22" fillId="0" borderId="15" xfId="55" applyNumberFormat="1" applyFont="1" applyFill="1" applyBorder="1" applyAlignment="1" applyProtection="1">
      <alignment horizontal="center" vertical="center" wrapText="1"/>
      <protection/>
    </xf>
    <xf numFmtId="0" fontId="22" fillId="0" borderId="15" xfId="55" applyFont="1" applyFill="1" applyBorder="1" applyAlignment="1" applyProtection="1">
      <alignment horizontal="center" vertical="center" wrapText="1"/>
      <protection/>
    </xf>
    <xf numFmtId="0" fontId="22" fillId="0" borderId="16" xfId="55" applyFont="1" applyFill="1" applyBorder="1" applyAlignment="1" applyProtection="1">
      <alignment horizontal="left" vertical="center" wrapText="1" indent="2"/>
      <protection/>
    </xf>
    <xf numFmtId="0" fontId="23" fillId="0" borderId="16" xfId="55" applyFont="1" applyFill="1" applyBorder="1" applyAlignment="1" applyProtection="1">
      <alignment horizontal="center" vertical="center" wrapText="1"/>
      <protection/>
    </xf>
    <xf numFmtId="3" fontId="23" fillId="0" borderId="16" xfId="55" applyNumberFormat="1" applyFont="1" applyFill="1" applyBorder="1" applyAlignment="1" applyProtection="1">
      <alignment horizontal="center" vertical="center" wrapText="1"/>
      <protection/>
    </xf>
    <xf numFmtId="195" fontId="23" fillId="0" borderId="16" xfId="55" applyNumberFormat="1" applyFont="1" applyFill="1" applyBorder="1" applyAlignment="1" applyProtection="1">
      <alignment horizontal="center" vertical="center" wrapText="1"/>
      <protection/>
    </xf>
    <xf numFmtId="0" fontId="22" fillId="0" borderId="16" xfId="55" applyFont="1" applyFill="1" applyBorder="1" applyAlignment="1" applyProtection="1">
      <alignment horizontal="left" vertical="center" wrapText="1"/>
      <protection/>
    </xf>
    <xf numFmtId="194" fontId="23" fillId="0" borderId="16" xfId="67" applyNumberFormat="1" applyFont="1" applyFill="1" applyBorder="1" applyAlignment="1" applyProtection="1">
      <alignment vertical="center" wrapText="1"/>
      <protection/>
    </xf>
    <xf numFmtId="194" fontId="22" fillId="0" borderId="16" xfId="67" applyNumberFormat="1" applyFont="1" applyFill="1" applyBorder="1" applyAlignment="1" applyProtection="1">
      <alignment vertical="center" wrapText="1"/>
      <protection/>
    </xf>
    <xf numFmtId="3" fontId="22" fillId="0" borderId="16" xfId="55" applyNumberFormat="1" applyFont="1" applyFill="1" applyBorder="1" applyAlignment="1" applyProtection="1">
      <alignment horizontal="center" vertical="center" wrapText="1"/>
      <protection/>
    </xf>
    <xf numFmtId="195" fontId="22" fillId="0" borderId="16" xfId="55" applyNumberFormat="1" applyFont="1" applyFill="1" applyBorder="1" applyAlignment="1" applyProtection="1">
      <alignment horizontal="center" vertical="center" wrapText="1"/>
      <protection/>
    </xf>
    <xf numFmtId="0" fontId="22" fillId="0" borderId="16" xfId="55" applyFont="1" applyFill="1" applyBorder="1" applyAlignment="1" applyProtection="1">
      <alignment horizontal="center" vertical="center" wrapText="1"/>
      <protection/>
    </xf>
    <xf numFmtId="184" fontId="23" fillId="0" borderId="16" xfId="67" applyNumberFormat="1" applyFont="1" applyFill="1" applyBorder="1" applyAlignment="1" applyProtection="1">
      <alignment horizontal="center" vertical="center" wrapText="1"/>
      <protection/>
    </xf>
    <xf numFmtId="0" fontId="22" fillId="0" borderId="17" xfId="55" applyFont="1" applyFill="1" applyBorder="1" applyAlignment="1" applyProtection="1">
      <alignment horizontal="left" vertical="center" wrapText="1"/>
      <protection/>
    </xf>
    <xf numFmtId="194" fontId="23" fillId="0" borderId="17" xfId="67" applyNumberFormat="1" applyFont="1" applyFill="1" applyBorder="1" applyAlignment="1" applyProtection="1">
      <alignment vertical="center" wrapText="1"/>
      <protection/>
    </xf>
    <xf numFmtId="3" fontId="23" fillId="0" borderId="17" xfId="55" applyNumberFormat="1" applyFont="1" applyFill="1" applyBorder="1" applyAlignment="1" applyProtection="1">
      <alignment horizontal="center" vertical="center" wrapText="1"/>
      <protection/>
    </xf>
    <xf numFmtId="184" fontId="23" fillId="0" borderId="17" xfId="67" applyNumberFormat="1" applyFont="1" applyFill="1" applyBorder="1" applyAlignment="1" applyProtection="1">
      <alignment horizontal="center" vertical="center" wrapText="1"/>
      <protection/>
    </xf>
    <xf numFmtId="0" fontId="23" fillId="0" borderId="17" xfId="55" applyFont="1" applyFill="1" applyBorder="1" applyAlignment="1" applyProtection="1">
      <alignment horizontal="center" vertical="center" wrapText="1"/>
      <protection/>
    </xf>
    <xf numFmtId="195" fontId="23" fillId="0" borderId="17" xfId="55" applyNumberFormat="1" applyFont="1" applyFill="1" applyBorder="1" applyAlignment="1" applyProtection="1">
      <alignment horizontal="center" vertical="center" wrapText="1"/>
      <protection/>
    </xf>
    <xf numFmtId="0" fontId="22" fillId="0" borderId="18" xfId="55" applyFont="1" applyFill="1" applyBorder="1" applyAlignment="1" applyProtection="1">
      <alignment horizontal="left" vertical="center" wrapText="1"/>
      <protection/>
    </xf>
    <xf numFmtId="194" fontId="22" fillId="0" borderId="18" xfId="67" applyNumberFormat="1" applyFont="1" applyFill="1" applyBorder="1" applyAlignment="1" applyProtection="1">
      <alignment vertical="center" wrapText="1"/>
      <protection/>
    </xf>
    <xf numFmtId="3" fontId="22" fillId="0" borderId="18" xfId="55" applyNumberFormat="1" applyFont="1" applyFill="1" applyBorder="1" applyAlignment="1" applyProtection="1">
      <alignment horizontal="center" vertical="center" wrapText="1"/>
      <protection/>
    </xf>
    <xf numFmtId="184" fontId="22" fillId="0" borderId="18" xfId="63" applyNumberFormat="1" applyFont="1" applyFill="1" applyBorder="1" applyAlignment="1" applyProtection="1">
      <alignment horizontal="center" vertical="center" wrapText="1"/>
      <protection/>
    </xf>
    <xf numFmtId="0" fontId="22" fillId="0" borderId="18" xfId="55" applyFont="1" applyFill="1" applyBorder="1" applyAlignment="1" applyProtection="1">
      <alignment horizontal="center" vertical="center" wrapText="1"/>
      <protection/>
    </xf>
    <xf numFmtId="3" fontId="23" fillId="0" borderId="15" xfId="55" applyNumberFormat="1" applyFont="1" applyFill="1" applyBorder="1" applyAlignment="1" applyProtection="1">
      <alignment horizontal="center" vertical="center" wrapText="1"/>
      <protection/>
    </xf>
    <xf numFmtId="184" fontId="22" fillId="0" borderId="18" xfId="65" applyNumberFormat="1" applyFont="1" applyFill="1" applyBorder="1" applyAlignment="1" applyProtection="1">
      <alignment horizontal="center" vertical="center" wrapText="1"/>
      <protection/>
    </xf>
    <xf numFmtId="194" fontId="22" fillId="0" borderId="17" xfId="67" applyNumberFormat="1" applyFont="1" applyFill="1" applyBorder="1" applyAlignment="1" applyProtection="1">
      <alignment vertical="center" wrapText="1"/>
      <protection/>
    </xf>
    <xf numFmtId="3" fontId="22" fillId="0" borderId="17" xfId="55" applyNumberFormat="1" applyFont="1" applyFill="1" applyBorder="1" applyAlignment="1" applyProtection="1">
      <alignment horizontal="center" vertical="center" wrapText="1"/>
      <protection/>
    </xf>
    <xf numFmtId="195" fontId="22" fillId="0" borderId="17" xfId="55" applyNumberFormat="1" applyFont="1" applyFill="1" applyBorder="1" applyAlignment="1" applyProtection="1">
      <alignment horizontal="center" vertical="center" wrapText="1"/>
      <protection/>
    </xf>
    <xf numFmtId="0" fontId="22" fillId="0" borderId="17" xfId="55" applyFont="1" applyFill="1" applyBorder="1" applyAlignment="1" applyProtection="1">
      <alignment horizontal="center" vertical="center" wrapText="1"/>
      <protection/>
    </xf>
    <xf numFmtId="195" fontId="22" fillId="0" borderId="18" xfId="55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11" xfId="53"/>
    <cellStyle name="Обычный_инвестиционный портфель" xfId="54"/>
    <cellStyle name="Обычный_пруд ООиупа вых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_111" xfId="66"/>
    <cellStyle name="Финансовый_ООИУПА 01.01.07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70" zoomScaleNormal="70" zoomScaleSheetLayoutView="70" zoomScalePageLayoutView="0" workbookViewId="0" topLeftCell="A1">
      <selection activeCell="A5" sqref="A5:A7"/>
    </sheetView>
  </sheetViews>
  <sheetFormatPr defaultColWidth="6.7109375" defaultRowHeight="19.5" customHeight="1"/>
  <cols>
    <col min="1" max="1" width="7.00390625" style="3" customWidth="1"/>
    <col min="2" max="2" width="40.421875" style="3" customWidth="1"/>
    <col min="3" max="11" width="19.421875" style="3" customWidth="1"/>
    <col min="12" max="12" width="24.57421875" style="3" customWidth="1"/>
    <col min="13" max="17" width="19.421875" style="3" customWidth="1"/>
    <col min="18" max="18" width="12.140625" style="3" customWidth="1"/>
    <col min="19" max="16384" width="6.7109375" style="3" customWidth="1"/>
  </cols>
  <sheetData>
    <row r="1" spans="2:17" ht="19.5" customHeight="1">
      <c r="B1" s="1" t="s">
        <v>41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9.5" customHeight="1">
      <c r="B2" s="1" t="s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9.5" customHeight="1"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s="4" customFormat="1" ht="18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11" customFormat="1" ht="51" customHeight="1">
      <c r="A5" s="5" t="s">
        <v>5</v>
      </c>
      <c r="B5" s="6" t="s">
        <v>6</v>
      </c>
      <c r="C5" s="7" t="s">
        <v>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9" t="s">
        <v>8</v>
      </c>
      <c r="R5" s="10"/>
    </row>
    <row r="6" spans="1:18" s="11" customFormat="1" ht="141.75">
      <c r="A6" s="5"/>
      <c r="B6" s="12"/>
      <c r="C6" s="13" t="s">
        <v>9</v>
      </c>
      <c r="D6" s="13" t="s">
        <v>10</v>
      </c>
      <c r="E6" s="13" t="s">
        <v>11</v>
      </c>
      <c r="F6" s="6" t="s">
        <v>25</v>
      </c>
      <c r="G6" s="6" t="s">
        <v>26</v>
      </c>
      <c r="H6" s="6" t="s">
        <v>27</v>
      </c>
      <c r="I6" s="6" t="s">
        <v>28</v>
      </c>
      <c r="J6" s="6" t="s">
        <v>29</v>
      </c>
      <c r="K6" s="13" t="s">
        <v>12</v>
      </c>
      <c r="L6" s="14" t="s">
        <v>13</v>
      </c>
      <c r="M6" s="6" t="s">
        <v>14</v>
      </c>
      <c r="N6" s="13" t="s">
        <v>15</v>
      </c>
      <c r="O6" s="15" t="s">
        <v>16</v>
      </c>
      <c r="P6" s="15" t="s">
        <v>17</v>
      </c>
      <c r="Q6" s="16"/>
      <c r="R6" s="10"/>
    </row>
    <row r="7" spans="1:17" s="11" customFormat="1" ht="76.5">
      <c r="A7" s="5"/>
      <c r="B7" s="17"/>
      <c r="C7" s="13" t="s">
        <v>18</v>
      </c>
      <c r="D7" s="13" t="s">
        <v>19</v>
      </c>
      <c r="E7" s="13" t="s">
        <v>20</v>
      </c>
      <c r="F7" s="17"/>
      <c r="G7" s="17"/>
      <c r="H7" s="17"/>
      <c r="I7" s="17"/>
      <c r="J7" s="17"/>
      <c r="K7" s="13" t="s">
        <v>21</v>
      </c>
      <c r="L7" s="13" t="s">
        <v>22</v>
      </c>
      <c r="M7" s="41"/>
      <c r="N7" s="42" t="s">
        <v>23</v>
      </c>
      <c r="O7" s="43" t="s">
        <v>24</v>
      </c>
      <c r="P7" s="18" t="s">
        <v>0</v>
      </c>
      <c r="Q7" s="19"/>
    </row>
    <row r="8" spans="1:17" s="11" customFormat="1" ht="22.5" customHeight="1">
      <c r="A8" s="20"/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</row>
    <row r="9" spans="1:18" s="23" customFormat="1" ht="31.5">
      <c r="A9" s="44">
        <v>5</v>
      </c>
      <c r="B9" s="45" t="s">
        <v>2</v>
      </c>
      <c r="C9" s="46">
        <v>408258</v>
      </c>
      <c r="D9" s="46">
        <v>548169</v>
      </c>
      <c r="E9" s="46">
        <v>37145</v>
      </c>
      <c r="F9" s="46">
        <f aca="true" t="shared" si="0" ref="F9:K9">F10+F11</f>
        <v>7640398.83</v>
      </c>
      <c r="G9" s="46">
        <f t="shared" si="0"/>
        <v>567863.41</v>
      </c>
      <c r="H9" s="46">
        <f t="shared" si="0"/>
        <v>497138.93</v>
      </c>
      <c r="I9" s="46">
        <f t="shared" si="0"/>
        <v>366689.59</v>
      </c>
      <c r="J9" s="46">
        <f t="shared" si="0"/>
        <v>324056.4</v>
      </c>
      <c r="K9" s="46">
        <f t="shared" si="0"/>
        <v>9804405.159999998</v>
      </c>
      <c r="L9" s="46">
        <f>SUM(L10:L11)</f>
        <v>62165576.195</v>
      </c>
      <c r="M9" s="46">
        <f>SUM(M10:M11)</f>
        <v>143.7165321985084</v>
      </c>
      <c r="N9" s="47">
        <f>(D9-E9)/K9</f>
        <v>0.05212187701961514</v>
      </c>
      <c r="O9" s="47" t="s">
        <v>1</v>
      </c>
      <c r="P9" s="47" t="s">
        <v>1</v>
      </c>
      <c r="Q9" s="48" t="str">
        <f>IF(N9&gt;0.04*30%,"иә","жоқ")</f>
        <v>иә</v>
      </c>
      <c r="R9" s="22"/>
    </row>
    <row r="10" spans="1:17" s="11" customFormat="1" ht="31.5">
      <c r="A10" s="49"/>
      <c r="B10" s="50" t="s">
        <v>40</v>
      </c>
      <c r="C10" s="51">
        <v>284071.7</v>
      </c>
      <c r="D10" s="51">
        <v>367414.93</v>
      </c>
      <c r="E10" s="51">
        <v>25846.02</v>
      </c>
      <c r="F10" s="51">
        <v>5578558.27</v>
      </c>
      <c r="G10" s="51">
        <v>323723.93</v>
      </c>
      <c r="H10" s="51">
        <v>324076.48</v>
      </c>
      <c r="I10" s="51">
        <v>288710.39</v>
      </c>
      <c r="J10" s="51">
        <v>221307.92</v>
      </c>
      <c r="K10" s="51">
        <f>C10+F10+G10+H10+I10+J10</f>
        <v>7020448.689999999</v>
      </c>
      <c r="L10" s="51">
        <v>43255688.99</v>
      </c>
      <c r="M10" s="52">
        <f>L10/$L$10*100</f>
        <v>100</v>
      </c>
      <c r="N10" s="52">
        <f>(D10-E10)/K10</f>
        <v>0.048653430155615886</v>
      </c>
      <c r="O10" s="52">
        <v>0.083</v>
      </c>
      <c r="P10" s="52">
        <f>N10+O10</f>
        <v>0.1316534301556159</v>
      </c>
      <c r="Q10" s="50"/>
    </row>
    <row r="11" spans="1:18" s="23" customFormat="1" ht="31.5">
      <c r="A11" s="53"/>
      <c r="B11" s="54" t="s">
        <v>36</v>
      </c>
      <c r="C11" s="51">
        <v>124186.3</v>
      </c>
      <c r="D11" s="51">
        <v>160621.07</v>
      </c>
      <c r="E11" s="51">
        <v>11298.98</v>
      </c>
      <c r="F11" s="51">
        <v>2061840.56</v>
      </c>
      <c r="G11" s="51">
        <v>244139.48</v>
      </c>
      <c r="H11" s="51">
        <v>173062.45</v>
      </c>
      <c r="I11" s="51">
        <v>77979.2</v>
      </c>
      <c r="J11" s="51">
        <v>102748.48</v>
      </c>
      <c r="K11" s="51">
        <f>C11+F11+G11+H11+I11+J11</f>
        <v>2783956.47</v>
      </c>
      <c r="L11" s="51">
        <v>18909887.205</v>
      </c>
      <c r="M11" s="52">
        <f>L11/$L$10*100</f>
        <v>43.71653219850838</v>
      </c>
      <c r="N11" s="52">
        <f>(D11-E11)/K11</f>
        <v>0.053636646840243156</v>
      </c>
      <c r="O11" s="52">
        <v>0.106</v>
      </c>
      <c r="P11" s="52">
        <f>N11+O11</f>
        <v>0.15963664684024315</v>
      </c>
      <c r="Q11" s="50" t="s">
        <v>1</v>
      </c>
      <c r="R11" s="22"/>
    </row>
    <row r="12" spans="1:18" s="23" customFormat="1" ht="94.5">
      <c r="A12" s="53">
        <v>1</v>
      </c>
      <c r="B12" s="55" t="s">
        <v>31</v>
      </c>
      <c r="C12" s="56">
        <v>376637</v>
      </c>
      <c r="D12" s="56">
        <v>1096333</v>
      </c>
      <c r="E12" s="56">
        <v>16306</v>
      </c>
      <c r="F12" s="56">
        <f>F13</f>
        <v>14486165</v>
      </c>
      <c r="G12" s="56">
        <f>G13</f>
        <v>506955</v>
      </c>
      <c r="H12" s="56">
        <f>H13</f>
        <v>1067812</v>
      </c>
      <c r="I12" s="56">
        <f>I13</f>
        <v>951421</v>
      </c>
      <c r="J12" s="56">
        <f>J13</f>
        <v>359115</v>
      </c>
      <c r="K12" s="56">
        <f>C12+F12+G12+H12+I12+J12</f>
        <v>17748105</v>
      </c>
      <c r="L12" s="56">
        <f>L13</f>
        <v>76072410</v>
      </c>
      <c r="M12" s="56">
        <v>100</v>
      </c>
      <c r="N12" s="57">
        <f>(D12-E12)/K12</f>
        <v>0.06085308825928176</v>
      </c>
      <c r="O12" s="57" t="s">
        <v>1</v>
      </c>
      <c r="P12" s="57" t="s">
        <v>1</v>
      </c>
      <c r="Q12" s="58" t="str">
        <f>IF(N12&gt;0.04*30%,"иә","жоқ")</f>
        <v>иә</v>
      </c>
      <c r="R12" s="22"/>
    </row>
    <row r="13" spans="1:18" s="23" customFormat="1" ht="63">
      <c r="A13" s="53"/>
      <c r="B13" s="54" t="s">
        <v>30</v>
      </c>
      <c r="C13" s="51" t="s">
        <v>1</v>
      </c>
      <c r="D13" s="51" t="s">
        <v>1</v>
      </c>
      <c r="E13" s="51" t="s">
        <v>1</v>
      </c>
      <c r="F13" s="51">
        <v>14486165</v>
      </c>
      <c r="G13" s="51">
        <v>506955</v>
      </c>
      <c r="H13" s="51">
        <v>1067812</v>
      </c>
      <c r="I13" s="51">
        <v>951421</v>
      </c>
      <c r="J13" s="51">
        <v>359115</v>
      </c>
      <c r="K13" s="51" t="s">
        <v>1</v>
      </c>
      <c r="L13" s="51">
        <v>76072410</v>
      </c>
      <c r="M13" s="52" t="s">
        <v>1</v>
      </c>
      <c r="N13" s="50" t="s">
        <v>1</v>
      </c>
      <c r="O13" s="50">
        <v>0.055</v>
      </c>
      <c r="P13" s="52">
        <f>N12+O13</f>
        <v>0.11585308825928176</v>
      </c>
      <c r="Q13" s="50" t="s">
        <v>1</v>
      </c>
      <c r="R13" s="22"/>
    </row>
    <row r="14" spans="1:18" s="23" customFormat="1" ht="63">
      <c r="A14" s="53">
        <v>2</v>
      </c>
      <c r="B14" s="55" t="s">
        <v>32</v>
      </c>
      <c r="C14" s="56">
        <v>104689</v>
      </c>
      <c r="D14" s="56">
        <v>338148</v>
      </c>
      <c r="E14" s="56">
        <v>3934</v>
      </c>
      <c r="F14" s="56">
        <f>F15</f>
        <v>0</v>
      </c>
      <c r="G14" s="56">
        <f>G15</f>
        <v>18783.66</v>
      </c>
      <c r="H14" s="56">
        <f>H15</f>
        <v>35602.92</v>
      </c>
      <c r="I14" s="56">
        <f>I15</f>
        <v>0</v>
      </c>
      <c r="J14" s="56">
        <f>J15</f>
        <v>405</v>
      </c>
      <c r="K14" s="56">
        <f>C14+F14+G14+H14+I14+J14</f>
        <v>159480.58000000002</v>
      </c>
      <c r="L14" s="56">
        <f>L15</f>
        <v>3219391.006392747</v>
      </c>
      <c r="M14" s="56">
        <v>100</v>
      </c>
      <c r="N14" s="57">
        <f>(D14-E14)/K14</f>
        <v>2.0956407356933364</v>
      </c>
      <c r="O14" s="57" t="s">
        <v>1</v>
      </c>
      <c r="P14" s="57" t="s">
        <v>1</v>
      </c>
      <c r="Q14" s="58" t="str">
        <f>IF(N14&gt;0.04*30%,"иә","жоқ")</f>
        <v>иә</v>
      </c>
      <c r="R14" s="22"/>
    </row>
    <row r="15" spans="1:18" s="23" customFormat="1" ht="31.5">
      <c r="A15" s="53"/>
      <c r="B15" s="54" t="s">
        <v>33</v>
      </c>
      <c r="C15" s="51" t="s">
        <v>1</v>
      </c>
      <c r="D15" s="51" t="s">
        <v>1</v>
      </c>
      <c r="E15" s="51" t="s">
        <v>1</v>
      </c>
      <c r="F15" s="51">
        <v>0</v>
      </c>
      <c r="G15" s="51">
        <v>18783.66</v>
      </c>
      <c r="H15" s="51">
        <v>35602.92</v>
      </c>
      <c r="I15" s="51">
        <v>0</v>
      </c>
      <c r="J15" s="51">
        <v>405</v>
      </c>
      <c r="K15" s="51" t="s">
        <v>1</v>
      </c>
      <c r="L15" s="51">
        <v>3219391.006392747</v>
      </c>
      <c r="M15" s="52" t="s">
        <v>1</v>
      </c>
      <c r="N15" s="52" t="s">
        <v>1</v>
      </c>
      <c r="O15" s="52">
        <v>1.271</v>
      </c>
      <c r="P15" s="52">
        <f>N14+O15</f>
        <v>3.3666407356933363</v>
      </c>
      <c r="Q15" s="50" t="s">
        <v>1</v>
      </c>
      <c r="R15" s="22"/>
    </row>
    <row r="16" spans="1:18" s="23" customFormat="1" ht="47.25">
      <c r="A16" s="53">
        <v>3</v>
      </c>
      <c r="B16" s="55" t="s">
        <v>34</v>
      </c>
      <c r="C16" s="56">
        <v>1361956.6666666667</v>
      </c>
      <c r="D16" s="56">
        <v>2258032</v>
      </c>
      <c r="E16" s="56">
        <v>200223</v>
      </c>
      <c r="F16" s="56">
        <f>F17</f>
        <v>46480597</v>
      </c>
      <c r="G16" s="56">
        <f>G17</f>
        <v>181901</v>
      </c>
      <c r="H16" s="56">
        <f>H17</f>
        <v>569515</v>
      </c>
      <c r="I16" s="56">
        <f>I17</f>
        <v>4841433</v>
      </c>
      <c r="J16" s="56">
        <f>J17</f>
        <v>7251760</v>
      </c>
      <c r="K16" s="56">
        <f>C16+F16+G16+H16+I16+J16</f>
        <v>60687162.666666664</v>
      </c>
      <c r="L16" s="56">
        <f>L17</f>
        <v>218020863</v>
      </c>
      <c r="M16" s="56">
        <v>100</v>
      </c>
      <c r="N16" s="57">
        <f>(D16-E16)/K16</f>
        <v>0.03390847272433586</v>
      </c>
      <c r="O16" s="57" t="s">
        <v>1</v>
      </c>
      <c r="P16" s="57" t="s">
        <v>1</v>
      </c>
      <c r="Q16" s="58" t="str">
        <f>IF(N16&gt;0.04*30%,"иә","жоқ")</f>
        <v>иә</v>
      </c>
      <c r="R16" s="22"/>
    </row>
    <row r="17" spans="1:18" s="23" customFormat="1" ht="31.5">
      <c r="A17" s="53"/>
      <c r="B17" s="54" t="s">
        <v>35</v>
      </c>
      <c r="C17" s="51" t="s">
        <v>1</v>
      </c>
      <c r="D17" s="51" t="s">
        <v>1</v>
      </c>
      <c r="E17" s="51" t="s">
        <v>1</v>
      </c>
      <c r="F17" s="51">
        <v>46480597</v>
      </c>
      <c r="G17" s="51">
        <v>181901</v>
      </c>
      <c r="H17" s="51">
        <v>569515</v>
      </c>
      <c r="I17" s="51">
        <v>4841433</v>
      </c>
      <c r="J17" s="51">
        <v>7251760</v>
      </c>
      <c r="K17" s="51" t="s">
        <v>1</v>
      </c>
      <c r="L17" s="51">
        <v>218020863</v>
      </c>
      <c r="M17" s="52" t="s">
        <v>1</v>
      </c>
      <c r="N17" s="50" t="s">
        <v>1</v>
      </c>
      <c r="O17" s="50">
        <v>0.043</v>
      </c>
      <c r="P17" s="52">
        <f>N16+O17</f>
        <v>0.07690847272433585</v>
      </c>
      <c r="Q17" s="50" t="s">
        <v>1</v>
      </c>
      <c r="R17" s="22"/>
    </row>
    <row r="18" spans="1:18" s="23" customFormat="1" ht="63">
      <c r="A18" s="53">
        <v>4</v>
      </c>
      <c r="B18" s="55" t="s">
        <v>37</v>
      </c>
      <c r="C18" s="56">
        <v>118670.33333333333</v>
      </c>
      <c r="D18" s="56">
        <v>397897</v>
      </c>
      <c r="E18" s="56">
        <v>4077</v>
      </c>
      <c r="F18" s="56">
        <f>F19</f>
        <v>4628154</v>
      </c>
      <c r="G18" s="56">
        <f>G19</f>
        <v>168558</v>
      </c>
      <c r="H18" s="56">
        <f>H19</f>
        <v>141032</v>
      </c>
      <c r="I18" s="56">
        <f>I19</f>
        <v>45325</v>
      </c>
      <c r="J18" s="56">
        <f>J19</f>
        <v>441722</v>
      </c>
      <c r="K18" s="56">
        <f>C18+F18+G18+H18+I18+J18</f>
        <v>5543461.333333333</v>
      </c>
      <c r="L18" s="56">
        <f>L19</f>
        <v>30843378</v>
      </c>
      <c r="M18" s="56">
        <v>100</v>
      </c>
      <c r="N18" s="57">
        <f>(D18-E18)/K18</f>
        <v>0.07104225614994819</v>
      </c>
      <c r="O18" s="57" t="s">
        <v>1</v>
      </c>
      <c r="P18" s="57" t="s">
        <v>1</v>
      </c>
      <c r="Q18" s="58" t="str">
        <f>IF(N18&gt;0.04*30%,"иә","жоқ")</f>
        <v>иә</v>
      </c>
      <c r="R18" s="22"/>
    </row>
    <row r="19" spans="1:18" s="23" customFormat="1" ht="78.75">
      <c r="A19" s="60"/>
      <c r="B19" s="61" t="s">
        <v>38</v>
      </c>
      <c r="C19" s="62" t="s">
        <v>1</v>
      </c>
      <c r="D19" s="62" t="s">
        <v>1</v>
      </c>
      <c r="E19" s="62" t="s">
        <v>1</v>
      </c>
      <c r="F19" s="62">
        <v>4628154</v>
      </c>
      <c r="G19" s="62">
        <v>168558</v>
      </c>
      <c r="H19" s="62">
        <v>141032</v>
      </c>
      <c r="I19" s="62">
        <v>45325</v>
      </c>
      <c r="J19" s="62">
        <v>441722</v>
      </c>
      <c r="K19" s="62" t="s">
        <v>1</v>
      </c>
      <c r="L19" s="62">
        <v>30843378</v>
      </c>
      <c r="M19" s="63" t="s">
        <v>1</v>
      </c>
      <c r="N19" s="64" t="s">
        <v>1</v>
      </c>
      <c r="O19" s="64">
        <v>0.089</v>
      </c>
      <c r="P19" s="65">
        <f>N18+O19</f>
        <v>0.1600422561499482</v>
      </c>
      <c r="Q19" s="64" t="s">
        <v>1</v>
      </c>
      <c r="R19" s="22"/>
    </row>
    <row r="20" spans="1:18" s="23" customFormat="1" ht="36" customHeight="1">
      <c r="A20" s="66"/>
      <c r="B20" s="67" t="s">
        <v>39</v>
      </c>
      <c r="C20" s="68">
        <f aca="true" t="shared" si="1" ref="C20:L20">SUM(C9+C12+C14+C16+C18)</f>
        <v>2370211.0000000005</v>
      </c>
      <c r="D20" s="68">
        <f t="shared" si="1"/>
        <v>4638579</v>
      </c>
      <c r="E20" s="68">
        <f t="shared" si="1"/>
        <v>261685</v>
      </c>
      <c r="F20" s="68">
        <f t="shared" si="1"/>
        <v>73235314.83</v>
      </c>
      <c r="G20" s="68">
        <f t="shared" si="1"/>
        <v>1444061.07</v>
      </c>
      <c r="H20" s="68">
        <f t="shared" si="1"/>
        <v>2311100.8499999996</v>
      </c>
      <c r="I20" s="68">
        <f t="shared" si="1"/>
        <v>6204868.59</v>
      </c>
      <c r="J20" s="68">
        <f t="shared" si="1"/>
        <v>8377058.4</v>
      </c>
      <c r="K20" s="68">
        <f t="shared" si="1"/>
        <v>93942614.74</v>
      </c>
      <c r="L20" s="68">
        <f t="shared" si="1"/>
        <v>390321618.20139277</v>
      </c>
      <c r="M20" s="69" t="s">
        <v>1</v>
      </c>
      <c r="N20" s="70" t="s">
        <v>1</v>
      </c>
      <c r="O20" s="70" t="s">
        <v>1</v>
      </c>
      <c r="P20" s="70" t="s">
        <v>1</v>
      </c>
      <c r="Q20" s="70" t="s">
        <v>1</v>
      </c>
      <c r="R20" s="22"/>
    </row>
    <row r="21" spans="3:17" ht="14.25" customHeight="1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2:17" ht="19.5" customHeight="1">
      <c r="B22" s="25"/>
      <c r="K22" s="26"/>
      <c r="L22" s="27"/>
      <c r="M22" s="27"/>
      <c r="N22" s="27"/>
      <c r="O22" s="28"/>
      <c r="P22" s="28"/>
      <c r="Q22" s="29"/>
    </row>
    <row r="23" spans="12:17" ht="19.5" customHeight="1">
      <c r="L23" s="27"/>
      <c r="M23" s="27"/>
      <c r="N23" s="27"/>
      <c r="O23" s="28"/>
      <c r="P23" s="28"/>
      <c r="Q23" s="29"/>
    </row>
    <row r="24" spans="4:9" ht="19.5" customHeight="1">
      <c r="D24" s="30"/>
      <c r="E24" s="31"/>
      <c r="F24" s="32"/>
      <c r="G24" s="32"/>
      <c r="H24" s="32"/>
      <c r="I24" s="32"/>
    </row>
    <row r="25" spans="4:11" ht="19.5" customHeight="1">
      <c r="D25" s="33"/>
      <c r="E25" s="34"/>
      <c r="F25" s="35"/>
      <c r="G25" s="36"/>
      <c r="H25" s="36"/>
      <c r="I25" s="37"/>
      <c r="J25" s="37"/>
      <c r="K25" s="37"/>
    </row>
    <row r="26" spans="4:9" ht="19.5" customHeight="1">
      <c r="D26" s="38"/>
      <c r="E26" s="39"/>
      <c r="F26" s="39"/>
      <c r="G26" s="39"/>
      <c r="H26" s="32"/>
      <c r="I26" s="32"/>
    </row>
    <row r="27" spans="4:11" ht="19.5" customHeight="1">
      <c r="D27" s="35"/>
      <c r="E27" s="40"/>
      <c r="F27" s="40"/>
      <c r="G27" s="40"/>
      <c r="H27" s="32"/>
      <c r="I27" s="32"/>
      <c r="K27" s="26"/>
    </row>
  </sheetData>
  <sheetProtection/>
  <mergeCells count="19">
    <mergeCell ref="A5:A7"/>
    <mergeCell ref="B5:B7"/>
    <mergeCell ref="C5:N5"/>
    <mergeCell ref="Q5:Q7"/>
    <mergeCell ref="I25:K25"/>
    <mergeCell ref="D25:E25"/>
    <mergeCell ref="G25:H25"/>
    <mergeCell ref="L22:N22"/>
    <mergeCell ref="L23:N23"/>
    <mergeCell ref="B2:Q2"/>
    <mergeCell ref="B3:Q3"/>
    <mergeCell ref="B1:Q1"/>
    <mergeCell ref="R5:R6"/>
    <mergeCell ref="F6:F7"/>
    <mergeCell ref="G6:G7"/>
    <mergeCell ref="H6:H7"/>
    <mergeCell ref="I6:I7"/>
    <mergeCell ref="J6:J7"/>
    <mergeCell ref="M6:M7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70" zoomScaleNormal="70" zoomScaleSheetLayoutView="70" zoomScalePageLayoutView="0" workbookViewId="0" topLeftCell="A1">
      <selection activeCell="A5" sqref="A5:A7"/>
    </sheetView>
  </sheetViews>
  <sheetFormatPr defaultColWidth="6.7109375" defaultRowHeight="19.5" customHeight="1"/>
  <cols>
    <col min="1" max="1" width="7.00390625" style="3" customWidth="1"/>
    <col min="2" max="2" width="40.421875" style="3" customWidth="1"/>
    <col min="3" max="11" width="19.421875" style="3" customWidth="1"/>
    <col min="12" max="12" width="24.57421875" style="3" customWidth="1"/>
    <col min="13" max="17" width="19.421875" style="3" customWidth="1"/>
    <col min="18" max="18" width="12.140625" style="3" customWidth="1"/>
    <col min="19" max="16384" width="6.7109375" style="3" customWidth="1"/>
  </cols>
  <sheetData>
    <row r="1" spans="2:17" ht="19.5" customHeight="1">
      <c r="B1" s="1" t="s">
        <v>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9.5" customHeight="1">
      <c r="B2" s="1" t="s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9.5" customHeight="1"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s="4" customFormat="1" ht="18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11" customFormat="1" ht="51" customHeight="1">
      <c r="A5" s="5" t="s">
        <v>5</v>
      </c>
      <c r="B5" s="6" t="s">
        <v>6</v>
      </c>
      <c r="C5" s="7" t="s">
        <v>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9" t="s">
        <v>8</v>
      </c>
      <c r="R5" s="10"/>
    </row>
    <row r="6" spans="1:18" s="11" customFormat="1" ht="141.75">
      <c r="A6" s="5"/>
      <c r="B6" s="12"/>
      <c r="C6" s="13" t="s">
        <v>9</v>
      </c>
      <c r="D6" s="13" t="s">
        <v>10</v>
      </c>
      <c r="E6" s="13" t="s">
        <v>11</v>
      </c>
      <c r="F6" s="6" t="s">
        <v>25</v>
      </c>
      <c r="G6" s="6" t="s">
        <v>26</v>
      </c>
      <c r="H6" s="6" t="s">
        <v>27</v>
      </c>
      <c r="I6" s="6" t="s">
        <v>28</v>
      </c>
      <c r="J6" s="6" t="s">
        <v>29</v>
      </c>
      <c r="K6" s="13" t="s">
        <v>12</v>
      </c>
      <c r="L6" s="14" t="s">
        <v>13</v>
      </c>
      <c r="M6" s="6" t="s">
        <v>14</v>
      </c>
      <c r="N6" s="13" t="s">
        <v>15</v>
      </c>
      <c r="O6" s="15" t="s">
        <v>16</v>
      </c>
      <c r="P6" s="15" t="s">
        <v>17</v>
      </c>
      <c r="Q6" s="16"/>
      <c r="R6" s="10"/>
    </row>
    <row r="7" spans="1:17" s="11" customFormat="1" ht="76.5">
      <c r="A7" s="5"/>
      <c r="B7" s="17"/>
      <c r="C7" s="13" t="s">
        <v>18</v>
      </c>
      <c r="D7" s="13" t="s">
        <v>19</v>
      </c>
      <c r="E7" s="13" t="s">
        <v>20</v>
      </c>
      <c r="F7" s="17"/>
      <c r="G7" s="17"/>
      <c r="H7" s="17"/>
      <c r="I7" s="17"/>
      <c r="J7" s="17"/>
      <c r="K7" s="13" t="s">
        <v>21</v>
      </c>
      <c r="L7" s="13" t="s">
        <v>22</v>
      </c>
      <c r="M7" s="41"/>
      <c r="N7" s="42" t="s">
        <v>23</v>
      </c>
      <c r="O7" s="43" t="s">
        <v>24</v>
      </c>
      <c r="P7" s="18" t="s">
        <v>0</v>
      </c>
      <c r="Q7" s="19"/>
    </row>
    <row r="8" spans="1:17" s="11" customFormat="1" ht="22.5" customHeight="1">
      <c r="A8" s="20"/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</row>
    <row r="9" spans="1:18" s="23" customFormat="1" ht="32.25" customHeight="1">
      <c r="A9" s="44">
        <v>5</v>
      </c>
      <c r="B9" s="45" t="s">
        <v>2</v>
      </c>
      <c r="C9" s="46">
        <v>408258</v>
      </c>
      <c r="D9" s="46">
        <v>210935</v>
      </c>
      <c r="E9" s="46">
        <v>33248</v>
      </c>
      <c r="F9" s="46">
        <f>F10</f>
        <v>5793955</v>
      </c>
      <c r="G9" s="46">
        <f>G10</f>
        <v>307013</v>
      </c>
      <c r="H9" s="46">
        <f>H10</f>
        <v>309577</v>
      </c>
      <c r="I9" s="46">
        <f>I10</f>
        <v>285908</v>
      </c>
      <c r="J9" s="46">
        <f>J10</f>
        <v>158090</v>
      </c>
      <c r="K9" s="71">
        <f>C9+F9+G9+H9+I9+J9</f>
        <v>7262801</v>
      </c>
      <c r="L9" s="46">
        <f>SUM(L10:L10)</f>
        <v>42825094</v>
      </c>
      <c r="M9" s="46">
        <f>SUM(M10:M10)</f>
        <v>100</v>
      </c>
      <c r="N9" s="47">
        <f>(D9-E9)/K9</f>
        <v>0.024465354344694285</v>
      </c>
      <c r="O9" s="47" t="s">
        <v>1</v>
      </c>
      <c r="P9" s="47" t="s">
        <v>1</v>
      </c>
      <c r="Q9" s="48" t="str">
        <f>IF(N9&gt;0.04*30%,"иә","жоқ")</f>
        <v>иә</v>
      </c>
      <c r="R9" s="22"/>
    </row>
    <row r="10" spans="1:17" s="11" customFormat="1" ht="22.5" customHeight="1">
      <c r="A10" s="49"/>
      <c r="B10" s="50" t="s">
        <v>40</v>
      </c>
      <c r="C10" s="51" t="s">
        <v>1</v>
      </c>
      <c r="D10" s="51" t="s">
        <v>1</v>
      </c>
      <c r="E10" s="51" t="s">
        <v>1</v>
      </c>
      <c r="F10" s="51">
        <v>5793955</v>
      </c>
      <c r="G10" s="51">
        <v>307013</v>
      </c>
      <c r="H10" s="51">
        <v>309577</v>
      </c>
      <c r="I10" s="51">
        <v>285908</v>
      </c>
      <c r="J10" s="51">
        <v>158090</v>
      </c>
      <c r="K10" s="51" t="s">
        <v>1</v>
      </c>
      <c r="L10" s="51">
        <v>42825094</v>
      </c>
      <c r="M10" s="51">
        <f>L10/$L$10*100</f>
        <v>100</v>
      </c>
      <c r="N10" s="52" t="s">
        <v>1</v>
      </c>
      <c r="O10" s="52">
        <v>0.077</v>
      </c>
      <c r="P10" s="52">
        <f>N9+O10</f>
        <v>0.10146535434469428</v>
      </c>
      <c r="Q10" s="50"/>
    </row>
    <row r="11" spans="1:18" s="23" customFormat="1" ht="94.5">
      <c r="A11" s="53">
        <v>1</v>
      </c>
      <c r="B11" s="55" t="s">
        <v>31</v>
      </c>
      <c r="C11" s="56">
        <v>376637</v>
      </c>
      <c r="D11" s="56">
        <v>1093289</v>
      </c>
      <c r="E11" s="56">
        <v>6820</v>
      </c>
      <c r="F11" s="56">
        <f>F12</f>
        <v>14506806</v>
      </c>
      <c r="G11" s="56">
        <f>G12</f>
        <v>523757</v>
      </c>
      <c r="H11" s="56">
        <f>H12</f>
        <v>832092</v>
      </c>
      <c r="I11" s="56">
        <f>I12</f>
        <v>979813</v>
      </c>
      <c r="J11" s="56">
        <f>J12</f>
        <v>232668</v>
      </c>
      <c r="K11" s="56">
        <f>C11+F11+G11+H11+I11+J11</f>
        <v>17451773</v>
      </c>
      <c r="L11" s="56">
        <f>L12</f>
        <v>77848888</v>
      </c>
      <c r="M11" s="56">
        <v>100</v>
      </c>
      <c r="N11" s="57">
        <f>(D11-E11)/K11</f>
        <v>0.06225550836582621</v>
      </c>
      <c r="O11" s="57" t="s">
        <v>1</v>
      </c>
      <c r="P11" s="57" t="s">
        <v>1</v>
      </c>
      <c r="Q11" s="58" t="str">
        <f>IF(N11&gt;0.04*30%,"иә","жоқ")</f>
        <v>иә</v>
      </c>
      <c r="R11" s="22"/>
    </row>
    <row r="12" spans="1:18" s="23" customFormat="1" ht="32.25" customHeight="1">
      <c r="A12" s="53"/>
      <c r="B12" s="54" t="s">
        <v>30</v>
      </c>
      <c r="C12" s="51" t="s">
        <v>1</v>
      </c>
      <c r="D12" s="51" t="s">
        <v>1</v>
      </c>
      <c r="E12" s="51" t="s">
        <v>1</v>
      </c>
      <c r="F12" s="51">
        <v>14506806</v>
      </c>
      <c r="G12" s="51">
        <v>523757</v>
      </c>
      <c r="H12" s="51">
        <v>832092</v>
      </c>
      <c r="I12" s="51">
        <v>979813</v>
      </c>
      <c r="J12" s="51">
        <v>232668</v>
      </c>
      <c r="K12" s="51" t="s">
        <v>1</v>
      </c>
      <c r="L12" s="51">
        <v>77848888</v>
      </c>
      <c r="M12" s="52" t="s">
        <v>1</v>
      </c>
      <c r="N12" s="50" t="s">
        <v>1</v>
      </c>
      <c r="O12" s="50">
        <v>0.056</v>
      </c>
      <c r="P12" s="52">
        <f>N11+O12</f>
        <v>0.11825550836582621</v>
      </c>
      <c r="Q12" s="50" t="s">
        <v>1</v>
      </c>
      <c r="R12" s="22"/>
    </row>
    <row r="13" spans="1:18" s="23" customFormat="1" ht="63">
      <c r="A13" s="53">
        <v>2</v>
      </c>
      <c r="B13" s="55" t="s">
        <v>32</v>
      </c>
      <c r="C13" s="56">
        <v>104689</v>
      </c>
      <c r="D13" s="56">
        <v>339012</v>
      </c>
      <c r="E13" s="56">
        <v>1135</v>
      </c>
      <c r="F13" s="56">
        <f>F14</f>
        <v>547253</v>
      </c>
      <c r="G13" s="56">
        <f>G14</f>
        <v>20725</v>
      </c>
      <c r="H13" s="56">
        <f>H14</f>
        <v>40305</v>
      </c>
      <c r="I13" s="56">
        <f>I14</f>
        <v>0</v>
      </c>
      <c r="J13" s="56">
        <f>J14</f>
        <v>21675</v>
      </c>
      <c r="K13" s="56">
        <f>C13+F13+G13+H13+I13+J13</f>
        <v>734647</v>
      </c>
      <c r="L13" s="56">
        <f>L14</f>
        <v>3792637</v>
      </c>
      <c r="M13" s="56">
        <v>100</v>
      </c>
      <c r="N13" s="57">
        <f>(D13-E13)/K13</f>
        <v>0.4599174841794767</v>
      </c>
      <c r="O13" s="57" t="s">
        <v>1</v>
      </c>
      <c r="P13" s="57" t="s">
        <v>1</v>
      </c>
      <c r="Q13" s="58" t="str">
        <f>IF(N13&gt;0.04*30%,"иә","жоқ")</f>
        <v>иә</v>
      </c>
      <c r="R13" s="22"/>
    </row>
    <row r="14" spans="1:18" s="23" customFormat="1" ht="32.25" customHeight="1">
      <c r="A14" s="53"/>
      <c r="B14" s="54" t="s">
        <v>33</v>
      </c>
      <c r="C14" s="51" t="s">
        <v>1</v>
      </c>
      <c r="D14" s="51" t="s">
        <v>1</v>
      </c>
      <c r="E14" s="51" t="s">
        <v>1</v>
      </c>
      <c r="F14" s="51">
        <v>547253</v>
      </c>
      <c r="G14" s="51">
        <v>20725</v>
      </c>
      <c r="H14" s="51">
        <v>40305</v>
      </c>
      <c r="I14" s="51">
        <v>0</v>
      </c>
      <c r="J14" s="51">
        <v>21675</v>
      </c>
      <c r="K14" s="51" t="s">
        <v>1</v>
      </c>
      <c r="L14" s="51">
        <v>3792637</v>
      </c>
      <c r="M14" s="52" t="s">
        <v>1</v>
      </c>
      <c r="N14" s="52" t="s">
        <v>1</v>
      </c>
      <c r="O14" s="52">
        <v>0.091</v>
      </c>
      <c r="P14" s="52">
        <f>N13+O14</f>
        <v>0.5509174841794767</v>
      </c>
      <c r="Q14" s="50" t="s">
        <v>1</v>
      </c>
      <c r="R14" s="22"/>
    </row>
    <row r="15" spans="1:18" s="23" customFormat="1" ht="47.25">
      <c r="A15" s="53">
        <v>3</v>
      </c>
      <c r="B15" s="55" t="s">
        <v>34</v>
      </c>
      <c r="C15" s="56">
        <v>1361956.6666666667</v>
      </c>
      <c r="D15" s="56">
        <v>1469735</v>
      </c>
      <c r="E15" s="56">
        <v>88089</v>
      </c>
      <c r="F15" s="56">
        <f>F16+F17</f>
        <v>36760014</v>
      </c>
      <c r="G15" s="56">
        <f>G16+G17</f>
        <v>888431</v>
      </c>
      <c r="H15" s="56">
        <f>H16+H17</f>
        <v>1174197</v>
      </c>
      <c r="I15" s="56">
        <f>I16+I17</f>
        <v>5191370.9516704</v>
      </c>
      <c r="J15" s="56">
        <f>J16+J17</f>
        <v>6768706.6016944</v>
      </c>
      <c r="K15" s="56">
        <f>C15+F15+G15+H15+I15+J15</f>
        <v>52144676.22003146</v>
      </c>
      <c r="L15" s="56">
        <f>L16+L17</f>
        <v>243317211</v>
      </c>
      <c r="M15" s="56">
        <v>100</v>
      </c>
      <c r="N15" s="57">
        <f>(D15-E15)/K15</f>
        <v>0.02649639618376302</v>
      </c>
      <c r="O15" s="57" t="s">
        <v>1</v>
      </c>
      <c r="P15" s="57" t="s">
        <v>1</v>
      </c>
      <c r="Q15" s="58" t="str">
        <f>IF(N15&gt;0.04*30%,"иә","жоқ")</f>
        <v>иә</v>
      </c>
      <c r="R15" s="22"/>
    </row>
    <row r="16" spans="1:18" s="23" customFormat="1" ht="32.25" customHeight="1">
      <c r="A16" s="53"/>
      <c r="B16" s="54" t="s">
        <v>35</v>
      </c>
      <c r="C16" s="51">
        <f>$C$16*M16/100</f>
        <v>1254157.2773398673</v>
      </c>
      <c r="D16" s="51">
        <f>$D$16*M16/100</f>
        <v>1353404.9145061711</v>
      </c>
      <c r="E16" s="51">
        <f>$E$16*M16/100</f>
        <v>81116.72207162115</v>
      </c>
      <c r="F16" s="51">
        <v>32742819</v>
      </c>
      <c r="G16" s="51">
        <v>647598</v>
      </c>
      <c r="H16" s="51">
        <v>1009271</v>
      </c>
      <c r="I16" s="51">
        <v>5185897</v>
      </c>
      <c r="J16" s="51">
        <v>6663952</v>
      </c>
      <c r="K16" s="51">
        <f>C16+F16+G16+H16+I16+J16</f>
        <v>47503694.27733987</v>
      </c>
      <c r="L16" s="51">
        <v>224058561</v>
      </c>
      <c r="M16" s="52">
        <f>L16/$L$16*100</f>
        <v>100</v>
      </c>
      <c r="N16" s="52">
        <f>(D16-E16)/K16</f>
        <v>0.026782931554892874</v>
      </c>
      <c r="O16" s="50">
        <v>0.059</v>
      </c>
      <c r="P16" s="52">
        <f>N15+O16</f>
        <v>0.08549639618376302</v>
      </c>
      <c r="Q16" s="50" t="s">
        <v>1</v>
      </c>
      <c r="R16" s="22"/>
    </row>
    <row r="17" spans="1:18" s="23" customFormat="1" ht="32.25" customHeight="1">
      <c r="A17" s="53"/>
      <c r="B17" s="54" t="s">
        <v>36</v>
      </c>
      <c r="C17" s="51">
        <f>$C$16*M17/100</f>
        <v>107799.38932679941</v>
      </c>
      <c r="D17" s="51">
        <f>$D$16*M17/100</f>
        <v>116330.08549382888</v>
      </c>
      <c r="E17" s="51">
        <f>$E$16*M17/100</f>
        <v>6972.277928378852</v>
      </c>
      <c r="F17" s="51">
        <v>4017195</v>
      </c>
      <c r="G17" s="51">
        <v>240833</v>
      </c>
      <c r="H17" s="51">
        <v>164926</v>
      </c>
      <c r="I17" s="51">
        <v>5473.951670400001</v>
      </c>
      <c r="J17" s="51">
        <v>104754.60169440001</v>
      </c>
      <c r="K17" s="51">
        <f>C17+F17+G17+H17+I17+J17</f>
        <v>4640981.9426916</v>
      </c>
      <c r="L17" s="51">
        <v>19258650</v>
      </c>
      <c r="M17" s="52">
        <f>L17/$L$16*100</f>
        <v>8.595364494909882</v>
      </c>
      <c r="N17" s="52">
        <f>(D17-E17)/K17</f>
        <v>0.02356350636909104</v>
      </c>
      <c r="O17" s="52">
        <v>0.063</v>
      </c>
      <c r="P17" s="52">
        <f>N17+O17</f>
        <v>0.08656350636909105</v>
      </c>
      <c r="Q17" s="50" t="s">
        <v>1</v>
      </c>
      <c r="R17" s="22"/>
    </row>
    <row r="18" spans="1:18" s="23" customFormat="1" ht="63">
      <c r="A18" s="53">
        <v>4</v>
      </c>
      <c r="B18" s="55" t="s">
        <v>37</v>
      </c>
      <c r="C18" s="56">
        <v>118670.33333333333</v>
      </c>
      <c r="D18" s="56">
        <v>396502</v>
      </c>
      <c r="E18" s="56">
        <v>5960</v>
      </c>
      <c r="F18" s="56">
        <f>F19</f>
        <v>4780846</v>
      </c>
      <c r="G18" s="56">
        <f>G19</f>
        <v>169502</v>
      </c>
      <c r="H18" s="56">
        <f>H19</f>
        <v>158859</v>
      </c>
      <c r="I18" s="56">
        <f>I19</f>
        <v>33881</v>
      </c>
      <c r="J18" s="56">
        <f>J19</f>
        <v>428579</v>
      </c>
      <c r="K18" s="56">
        <f>C18+F18+G18+H18+I18+J18</f>
        <v>5690337.333333333</v>
      </c>
      <c r="L18" s="56">
        <f>L19</f>
        <v>31222696</v>
      </c>
      <c r="M18" s="56">
        <v>100</v>
      </c>
      <c r="N18" s="57">
        <f>(D18-E18)/K18</f>
        <v>0.06863248646301696</v>
      </c>
      <c r="O18" s="57" t="s">
        <v>1</v>
      </c>
      <c r="P18" s="57" t="s">
        <v>1</v>
      </c>
      <c r="Q18" s="58" t="str">
        <f>IF(N18&gt;0.04*30%,"иә","жоқ")</f>
        <v>иә</v>
      </c>
      <c r="R18" s="22"/>
    </row>
    <row r="19" spans="1:18" s="23" customFormat="1" ht="78.75">
      <c r="A19" s="60"/>
      <c r="B19" s="61" t="s">
        <v>38</v>
      </c>
      <c r="C19" s="62" t="s">
        <v>1</v>
      </c>
      <c r="D19" s="62" t="s">
        <v>1</v>
      </c>
      <c r="E19" s="62" t="s">
        <v>1</v>
      </c>
      <c r="F19" s="62">
        <v>4780846</v>
      </c>
      <c r="G19" s="62">
        <v>169502</v>
      </c>
      <c r="H19" s="62">
        <v>158859</v>
      </c>
      <c r="I19" s="62">
        <v>33881</v>
      </c>
      <c r="J19" s="62">
        <v>428579</v>
      </c>
      <c r="K19" s="62" t="s">
        <v>1</v>
      </c>
      <c r="L19" s="62">
        <v>31222696</v>
      </c>
      <c r="M19" s="63" t="s">
        <v>1</v>
      </c>
      <c r="N19" s="64" t="s">
        <v>1</v>
      </c>
      <c r="O19" s="64">
        <v>0.088</v>
      </c>
      <c r="P19" s="65">
        <f>N18+O19</f>
        <v>0.15663248646301697</v>
      </c>
      <c r="Q19" s="64" t="s">
        <v>1</v>
      </c>
      <c r="R19" s="22"/>
    </row>
    <row r="20" spans="1:18" s="23" customFormat="1" ht="32.25" customHeight="1">
      <c r="A20" s="66"/>
      <c r="B20" s="67" t="s">
        <v>39</v>
      </c>
      <c r="C20" s="68">
        <f>SUM(C9+C11+C13+C15+C18)</f>
        <v>2370211.0000000005</v>
      </c>
      <c r="D20" s="68">
        <f>SUM(D9+D11+D13+D15+D18)</f>
        <v>3509473</v>
      </c>
      <c r="E20" s="68">
        <f>SUM(E9+E11+E13+E15+E18)</f>
        <v>135252</v>
      </c>
      <c r="F20" s="68">
        <f>SUM(F9+F11+F13+F15+F18)</f>
        <v>62388874</v>
      </c>
      <c r="G20" s="68">
        <f>SUM(G9+G11+G13+G15+G18)</f>
        <v>1909428</v>
      </c>
      <c r="H20" s="68">
        <f>SUM(H9+H11+H13+H15+H18)</f>
        <v>2515030</v>
      </c>
      <c r="I20" s="68">
        <f>SUM(I9+I11+I13+I15+I18)</f>
        <v>6490972.9516704</v>
      </c>
      <c r="J20" s="68">
        <f>SUM(J9+J11+J13+J15+J18)</f>
        <v>7609718.6016944</v>
      </c>
      <c r="K20" s="68">
        <f>SUM(K9+K11+K13+K15+K18)</f>
        <v>83284234.5533648</v>
      </c>
      <c r="L20" s="68">
        <f>SUM(L9+L11+L13+L15+L18)</f>
        <v>399006526</v>
      </c>
      <c r="M20" s="72" t="s">
        <v>1</v>
      </c>
      <c r="N20" s="70" t="s">
        <v>1</v>
      </c>
      <c r="O20" s="70" t="s">
        <v>1</v>
      </c>
      <c r="P20" s="70" t="s">
        <v>1</v>
      </c>
      <c r="Q20" s="70" t="s">
        <v>1</v>
      </c>
      <c r="R20" s="22"/>
    </row>
    <row r="21" spans="3:17" ht="14.25" customHeight="1"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2:17" ht="19.5" customHeight="1">
      <c r="B22" s="25"/>
      <c r="K22" s="26"/>
      <c r="L22" s="27"/>
      <c r="M22" s="27"/>
      <c r="N22" s="27"/>
      <c r="O22" s="28"/>
      <c r="P22" s="28"/>
      <c r="Q22" s="29"/>
    </row>
    <row r="23" spans="12:17" ht="19.5" customHeight="1">
      <c r="L23" s="27"/>
      <c r="M23" s="27"/>
      <c r="N23" s="27"/>
      <c r="O23" s="28"/>
      <c r="P23" s="28"/>
      <c r="Q23" s="29"/>
    </row>
    <row r="24" spans="4:9" ht="19.5" customHeight="1">
      <c r="D24" s="30"/>
      <c r="E24" s="31"/>
      <c r="F24" s="32"/>
      <c r="G24" s="32"/>
      <c r="H24" s="32"/>
      <c r="I24" s="32"/>
    </row>
    <row r="25" spans="4:11" ht="19.5" customHeight="1">
      <c r="D25" s="33"/>
      <c r="E25" s="34"/>
      <c r="F25" s="35"/>
      <c r="G25" s="36"/>
      <c r="H25" s="36"/>
      <c r="I25" s="37"/>
      <c r="J25" s="37"/>
      <c r="K25" s="37"/>
    </row>
    <row r="26" spans="4:9" ht="19.5" customHeight="1">
      <c r="D26" s="38"/>
      <c r="E26" s="39"/>
      <c r="F26" s="39"/>
      <c r="G26" s="39"/>
      <c r="H26" s="32"/>
      <c r="I26" s="32"/>
    </row>
    <row r="27" spans="4:11" ht="19.5" customHeight="1">
      <c r="D27" s="35"/>
      <c r="E27" s="40"/>
      <c r="F27" s="40"/>
      <c r="G27" s="40"/>
      <c r="H27" s="32"/>
      <c r="I27" s="32"/>
      <c r="K27" s="26"/>
    </row>
  </sheetData>
  <sheetProtection/>
  <mergeCells count="19">
    <mergeCell ref="B2:Q2"/>
    <mergeCell ref="B3:Q3"/>
    <mergeCell ref="B1:Q1"/>
    <mergeCell ref="R5:R6"/>
    <mergeCell ref="F6:F7"/>
    <mergeCell ref="G6:G7"/>
    <mergeCell ref="H6:H7"/>
    <mergeCell ref="I6:I7"/>
    <mergeCell ref="J6:J7"/>
    <mergeCell ref="M6:M7"/>
    <mergeCell ref="A5:A7"/>
    <mergeCell ref="B5:B7"/>
    <mergeCell ref="C5:N5"/>
    <mergeCell ref="Q5:Q7"/>
    <mergeCell ref="I25:K25"/>
    <mergeCell ref="D25:E25"/>
    <mergeCell ref="G25:H25"/>
    <mergeCell ref="L22:N22"/>
    <mergeCell ref="L23:N23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="70" zoomScaleNormal="70" zoomScaleSheetLayoutView="70" zoomScalePageLayoutView="0" workbookViewId="0" topLeftCell="A1">
      <selection activeCell="A5" sqref="A5:A7"/>
    </sheetView>
  </sheetViews>
  <sheetFormatPr defaultColWidth="6.7109375" defaultRowHeight="19.5" customHeight="1"/>
  <cols>
    <col min="1" max="1" width="7.00390625" style="3" customWidth="1"/>
    <col min="2" max="2" width="40.421875" style="3" customWidth="1"/>
    <col min="3" max="11" width="19.421875" style="3" customWidth="1"/>
    <col min="12" max="12" width="24.57421875" style="3" customWidth="1"/>
    <col min="13" max="17" width="19.421875" style="3" customWidth="1"/>
    <col min="18" max="18" width="12.140625" style="3" customWidth="1"/>
    <col min="19" max="16384" width="6.7109375" style="3" customWidth="1"/>
  </cols>
  <sheetData>
    <row r="1" spans="2:17" ht="19.5" customHeight="1">
      <c r="B1" s="1" t="s">
        <v>43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9.5" customHeight="1">
      <c r="B2" s="1" t="s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9.5" customHeight="1"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s="4" customFormat="1" ht="18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11" customFormat="1" ht="51" customHeight="1">
      <c r="A5" s="5" t="s">
        <v>5</v>
      </c>
      <c r="B5" s="6" t="s">
        <v>6</v>
      </c>
      <c r="C5" s="7" t="s">
        <v>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9" t="s">
        <v>8</v>
      </c>
      <c r="R5" s="10"/>
    </row>
    <row r="6" spans="1:18" s="11" customFormat="1" ht="141.75">
      <c r="A6" s="5"/>
      <c r="B6" s="12"/>
      <c r="C6" s="13" t="s">
        <v>9</v>
      </c>
      <c r="D6" s="13" t="s">
        <v>10</v>
      </c>
      <c r="E6" s="13" t="s">
        <v>11</v>
      </c>
      <c r="F6" s="6" t="s">
        <v>25</v>
      </c>
      <c r="G6" s="6" t="s">
        <v>26</v>
      </c>
      <c r="H6" s="6" t="s">
        <v>27</v>
      </c>
      <c r="I6" s="6" t="s">
        <v>28</v>
      </c>
      <c r="J6" s="6" t="s">
        <v>29</v>
      </c>
      <c r="K6" s="13" t="s">
        <v>12</v>
      </c>
      <c r="L6" s="14" t="s">
        <v>13</v>
      </c>
      <c r="M6" s="6" t="s">
        <v>14</v>
      </c>
      <c r="N6" s="13" t="s">
        <v>15</v>
      </c>
      <c r="O6" s="15" t="s">
        <v>16</v>
      </c>
      <c r="P6" s="15" t="s">
        <v>17</v>
      </c>
      <c r="Q6" s="16"/>
      <c r="R6" s="10"/>
    </row>
    <row r="7" spans="1:17" s="11" customFormat="1" ht="76.5">
      <c r="A7" s="5"/>
      <c r="B7" s="17"/>
      <c r="C7" s="13" t="s">
        <v>18</v>
      </c>
      <c r="D7" s="13" t="s">
        <v>19</v>
      </c>
      <c r="E7" s="13" t="s">
        <v>20</v>
      </c>
      <c r="F7" s="17"/>
      <c r="G7" s="17"/>
      <c r="H7" s="17"/>
      <c r="I7" s="17"/>
      <c r="J7" s="17"/>
      <c r="K7" s="13" t="s">
        <v>21</v>
      </c>
      <c r="L7" s="13" t="s">
        <v>22</v>
      </c>
      <c r="M7" s="41"/>
      <c r="N7" s="42" t="s">
        <v>23</v>
      </c>
      <c r="O7" s="43" t="s">
        <v>24</v>
      </c>
      <c r="P7" s="18" t="s">
        <v>0</v>
      </c>
      <c r="Q7" s="19"/>
    </row>
    <row r="8" spans="1:17" s="11" customFormat="1" ht="22.5" customHeight="1">
      <c r="A8" s="20"/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</row>
    <row r="9" spans="1:18" s="23" customFormat="1" ht="94.5">
      <c r="A9" s="44">
        <v>1</v>
      </c>
      <c r="B9" s="45" t="s">
        <v>31</v>
      </c>
      <c r="C9" s="46">
        <v>376637</v>
      </c>
      <c r="D9" s="46">
        <v>1146419</v>
      </c>
      <c r="E9" s="46">
        <v>21190</v>
      </c>
      <c r="F9" s="46">
        <f>F10</f>
        <v>14639065</v>
      </c>
      <c r="G9" s="46">
        <f>G10</f>
        <v>504433</v>
      </c>
      <c r="H9" s="46">
        <f>H10</f>
        <v>830481</v>
      </c>
      <c r="I9" s="46">
        <f>I10</f>
        <v>987883</v>
      </c>
      <c r="J9" s="46">
        <f>J10</f>
        <v>193545</v>
      </c>
      <c r="K9" s="46">
        <f>C9+F9+G9+H9+I9+J9</f>
        <v>17532044</v>
      </c>
      <c r="L9" s="46">
        <v>79695266</v>
      </c>
      <c r="M9" s="46">
        <v>100</v>
      </c>
      <c r="N9" s="47">
        <f>(D9-E9)/K9</f>
        <v>0.06418127857767184</v>
      </c>
      <c r="O9" s="47" t="s">
        <v>1</v>
      </c>
      <c r="P9" s="47" t="s">
        <v>1</v>
      </c>
      <c r="Q9" s="48" t="str">
        <f>IF(N9&gt;0.04*30%,"иә","жоқ")</f>
        <v>иә</v>
      </c>
      <c r="R9" s="22"/>
    </row>
    <row r="10" spans="1:18" s="23" customFormat="1" ht="32.25" customHeight="1">
      <c r="A10" s="53"/>
      <c r="B10" s="54" t="s">
        <v>30</v>
      </c>
      <c r="C10" s="51" t="s">
        <v>1</v>
      </c>
      <c r="D10" s="51" t="s">
        <v>1</v>
      </c>
      <c r="E10" s="51" t="s">
        <v>1</v>
      </c>
      <c r="F10" s="56">
        <v>14639065</v>
      </c>
      <c r="G10" s="56">
        <v>504433</v>
      </c>
      <c r="H10" s="56">
        <v>830481</v>
      </c>
      <c r="I10" s="56">
        <v>987883</v>
      </c>
      <c r="J10" s="56">
        <v>193545</v>
      </c>
      <c r="K10" s="51" t="s">
        <v>1</v>
      </c>
      <c r="L10" s="51">
        <v>77848888</v>
      </c>
      <c r="M10" s="52" t="s">
        <v>1</v>
      </c>
      <c r="N10" s="50" t="s">
        <v>1</v>
      </c>
      <c r="O10" s="50">
        <v>0.053</v>
      </c>
      <c r="P10" s="52">
        <f>N9+O10</f>
        <v>0.11718127857767183</v>
      </c>
      <c r="Q10" s="50" t="s">
        <v>1</v>
      </c>
      <c r="R10" s="22"/>
    </row>
    <row r="11" spans="1:18" s="23" customFormat="1" ht="63">
      <c r="A11" s="53">
        <v>2</v>
      </c>
      <c r="B11" s="55" t="s">
        <v>32</v>
      </c>
      <c r="C11" s="56">
        <v>104689</v>
      </c>
      <c r="D11" s="56">
        <v>364665</v>
      </c>
      <c r="E11" s="56">
        <v>1063</v>
      </c>
      <c r="F11" s="56">
        <f>F12</f>
        <v>541033</v>
      </c>
      <c r="G11" s="56">
        <f>G12</f>
        <v>32789</v>
      </c>
      <c r="H11" s="56">
        <f>H12</f>
        <v>75566</v>
      </c>
      <c r="I11" s="56">
        <f>I12</f>
        <v>0</v>
      </c>
      <c r="J11" s="56">
        <f>J12</f>
        <v>20599</v>
      </c>
      <c r="K11" s="56">
        <f>C11+F11+G11+H11+I11+J11</f>
        <v>774676</v>
      </c>
      <c r="L11" s="56">
        <f>L12</f>
        <v>4458471</v>
      </c>
      <c r="M11" s="56">
        <v>100</v>
      </c>
      <c r="N11" s="57">
        <f>(D11-E11)/K11</f>
        <v>0.46936009376823346</v>
      </c>
      <c r="O11" s="57" t="s">
        <v>1</v>
      </c>
      <c r="P11" s="57" t="s">
        <v>1</v>
      </c>
      <c r="Q11" s="58" t="str">
        <f>IF(N11&gt;0.04*30%,"иә","жоқ")</f>
        <v>иә</v>
      </c>
      <c r="R11" s="22"/>
    </row>
    <row r="12" spans="1:18" s="23" customFormat="1" ht="32.25" customHeight="1">
      <c r="A12" s="53"/>
      <c r="B12" s="54" t="s">
        <v>33</v>
      </c>
      <c r="C12" s="51" t="s">
        <v>1</v>
      </c>
      <c r="D12" s="51" t="s">
        <v>1</v>
      </c>
      <c r="E12" s="51" t="s">
        <v>1</v>
      </c>
      <c r="F12" s="51">
        <v>541033</v>
      </c>
      <c r="G12" s="51">
        <v>32789</v>
      </c>
      <c r="H12" s="51">
        <v>75566</v>
      </c>
      <c r="I12" s="51">
        <v>0</v>
      </c>
      <c r="J12" s="51">
        <v>20599</v>
      </c>
      <c r="K12" s="51" t="s">
        <v>1</v>
      </c>
      <c r="L12" s="51">
        <v>4458471</v>
      </c>
      <c r="M12" s="52" t="s">
        <v>1</v>
      </c>
      <c r="N12" s="52" t="s">
        <v>1</v>
      </c>
      <c r="O12" s="52">
        <v>0.128</v>
      </c>
      <c r="P12" s="52">
        <f>N11+O12</f>
        <v>0.5973600937682335</v>
      </c>
      <c r="Q12" s="50" t="s">
        <v>1</v>
      </c>
      <c r="R12" s="22"/>
    </row>
    <row r="13" spans="1:18" s="23" customFormat="1" ht="47.25">
      <c r="A13" s="53">
        <v>3</v>
      </c>
      <c r="B13" s="55" t="s">
        <v>34</v>
      </c>
      <c r="C13" s="56">
        <v>1361956.6666666667</v>
      </c>
      <c r="D13" s="56">
        <v>1454128</v>
      </c>
      <c r="E13" s="56">
        <v>47236</v>
      </c>
      <c r="F13" s="56">
        <f>F14+F15</f>
        <v>40961907</v>
      </c>
      <c r="G13" s="56">
        <f>G14+G15</f>
        <v>1061725</v>
      </c>
      <c r="H13" s="56">
        <f>H14+H15</f>
        <v>957682</v>
      </c>
      <c r="I13" s="56">
        <f>I14+I15</f>
        <v>5371129</v>
      </c>
      <c r="J13" s="56">
        <f>J14+J15</f>
        <v>6876858</v>
      </c>
      <c r="K13" s="56">
        <f>C13+F13+G13+H13+I13+J13</f>
        <v>56591257.666666664</v>
      </c>
      <c r="L13" s="56">
        <f>L14+L15</f>
        <v>253441452</v>
      </c>
      <c r="M13" s="56">
        <v>100</v>
      </c>
      <c r="N13" s="57">
        <f>(D13-E13)/K13</f>
        <v>0.024860589038096008</v>
      </c>
      <c r="O13" s="57" t="s">
        <v>1</v>
      </c>
      <c r="P13" s="57" t="s">
        <v>1</v>
      </c>
      <c r="Q13" s="58" t="str">
        <f>IF(N13&gt;0.04*30%,"иә","жоқ")</f>
        <v>иә</v>
      </c>
      <c r="R13" s="22"/>
    </row>
    <row r="14" spans="1:18" s="23" customFormat="1" ht="32.25" customHeight="1">
      <c r="A14" s="53"/>
      <c r="B14" s="54" t="s">
        <v>35</v>
      </c>
      <c r="C14" s="51">
        <f>$C$14*M14/100</f>
        <v>1255162.018434288</v>
      </c>
      <c r="D14" s="51">
        <f>$D$14*M14/100</f>
        <v>1340105.9521290306</v>
      </c>
      <c r="E14" s="51">
        <f>$E$14*M14/100</f>
        <v>43532.09948145342</v>
      </c>
      <c r="F14" s="51">
        <v>37946713</v>
      </c>
      <c r="G14" s="51">
        <v>816099</v>
      </c>
      <c r="H14" s="51">
        <v>773474</v>
      </c>
      <c r="I14" s="51">
        <v>5365773</v>
      </c>
      <c r="J14" s="51">
        <v>6770327</v>
      </c>
      <c r="K14" s="51">
        <f>C14+F14+G14+H14+I14+J14</f>
        <v>52927548.018434286</v>
      </c>
      <c r="L14" s="51">
        <v>233568433</v>
      </c>
      <c r="M14" s="52">
        <f>L14/$L$14*100</f>
        <v>100</v>
      </c>
      <c r="N14" s="52">
        <f>(D14-E14)/K14</f>
        <v>0.024497145648915943</v>
      </c>
      <c r="O14" s="50">
        <v>0.068</v>
      </c>
      <c r="P14" s="52">
        <f>N13+O14</f>
        <v>0.09286058903809602</v>
      </c>
      <c r="Q14" s="50" t="s">
        <v>1</v>
      </c>
      <c r="R14" s="22"/>
    </row>
    <row r="15" spans="1:18" s="23" customFormat="1" ht="32.25" customHeight="1">
      <c r="A15" s="53"/>
      <c r="B15" s="54" t="s">
        <v>36</v>
      </c>
      <c r="C15" s="51">
        <f>$C$14*M15/100</f>
        <v>106794.64823237887</v>
      </c>
      <c r="D15" s="51">
        <f>$D$14*M15/100</f>
        <v>114022.04787096944</v>
      </c>
      <c r="E15" s="51">
        <f>$E$14*M15/100</f>
        <v>3703.9005185465876</v>
      </c>
      <c r="F15" s="51">
        <v>3015194</v>
      </c>
      <c r="G15" s="51">
        <v>245626</v>
      </c>
      <c r="H15" s="51">
        <v>184208</v>
      </c>
      <c r="I15" s="51">
        <v>5356</v>
      </c>
      <c r="J15" s="51">
        <v>106531</v>
      </c>
      <c r="K15" s="51">
        <f>C15+F15+G15+H15+I15+J15</f>
        <v>3663709.648232379</v>
      </c>
      <c r="L15" s="51">
        <v>19873019</v>
      </c>
      <c r="M15" s="52">
        <f>L15/$L$14*100</f>
        <v>8.50843529870323</v>
      </c>
      <c r="N15" s="52">
        <f>(D15-E15)/K15</f>
        <v>0.030111050804926032</v>
      </c>
      <c r="O15" s="52">
        <v>0.082</v>
      </c>
      <c r="P15" s="52">
        <f>N15+O15</f>
        <v>0.11211105080492603</v>
      </c>
      <c r="Q15" s="50" t="s">
        <v>1</v>
      </c>
      <c r="R15" s="22"/>
    </row>
    <row r="16" spans="1:18" s="23" customFormat="1" ht="63">
      <c r="A16" s="53">
        <v>4</v>
      </c>
      <c r="B16" s="55" t="s">
        <v>37</v>
      </c>
      <c r="C16" s="56">
        <v>118670.33333333333</v>
      </c>
      <c r="D16" s="56">
        <v>441389</v>
      </c>
      <c r="E16" s="56">
        <v>3714</v>
      </c>
      <c r="F16" s="56">
        <f>F17</f>
        <v>5182487</v>
      </c>
      <c r="G16" s="56">
        <f>G17</f>
        <v>199248</v>
      </c>
      <c r="H16" s="56">
        <f>H17</f>
        <v>182398</v>
      </c>
      <c r="I16" s="56">
        <f>I17</f>
        <v>29667</v>
      </c>
      <c r="J16" s="56">
        <f>J17</f>
        <v>417424</v>
      </c>
      <c r="K16" s="56">
        <f>C16+F16+G16+H16+I16+J16</f>
        <v>6129894.333333333</v>
      </c>
      <c r="L16" s="56">
        <f>L17</f>
        <v>32375072</v>
      </c>
      <c r="M16" s="56">
        <v>100</v>
      </c>
      <c r="N16" s="57">
        <f>(D16-E16)/K16</f>
        <v>0.07140008884329328</v>
      </c>
      <c r="O16" s="57" t="s">
        <v>1</v>
      </c>
      <c r="P16" s="57" t="s">
        <v>1</v>
      </c>
      <c r="Q16" s="58" t="str">
        <f>IF(N16&gt;0.04*30%,"иә","жоқ")</f>
        <v>иә</v>
      </c>
      <c r="R16" s="22"/>
    </row>
    <row r="17" spans="1:18" s="23" customFormat="1" ht="78.75">
      <c r="A17" s="53"/>
      <c r="B17" s="54" t="s">
        <v>38</v>
      </c>
      <c r="C17" s="51" t="s">
        <v>1</v>
      </c>
      <c r="D17" s="51" t="s">
        <v>1</v>
      </c>
      <c r="E17" s="51" t="s">
        <v>1</v>
      </c>
      <c r="F17" s="51">
        <v>5182487</v>
      </c>
      <c r="G17" s="51">
        <v>199248</v>
      </c>
      <c r="H17" s="51">
        <v>182398</v>
      </c>
      <c r="I17" s="51">
        <v>29667</v>
      </c>
      <c r="J17" s="51">
        <v>417424</v>
      </c>
      <c r="K17" s="51" t="s">
        <v>1</v>
      </c>
      <c r="L17" s="51">
        <v>32375072</v>
      </c>
      <c r="M17" s="59" t="s">
        <v>1</v>
      </c>
      <c r="N17" s="50" t="s">
        <v>1</v>
      </c>
      <c r="O17" s="50">
        <v>0.091</v>
      </c>
      <c r="P17" s="52">
        <f>N16+O17</f>
        <v>0.16240008884329327</v>
      </c>
      <c r="Q17" s="50" t="s">
        <v>1</v>
      </c>
      <c r="R17" s="22"/>
    </row>
    <row r="18" spans="1:18" s="23" customFormat="1" ht="32.25" customHeight="1">
      <c r="A18" s="60">
        <v>5</v>
      </c>
      <c r="B18" s="73" t="s">
        <v>2</v>
      </c>
      <c r="C18" s="74">
        <v>408258</v>
      </c>
      <c r="D18" s="74">
        <v>252723</v>
      </c>
      <c r="E18" s="74">
        <v>2701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62">
        <v>0</v>
      </c>
      <c r="L18" s="74">
        <v>0</v>
      </c>
      <c r="M18" s="74">
        <v>0</v>
      </c>
      <c r="N18" s="75">
        <v>0</v>
      </c>
      <c r="O18" s="75" t="s">
        <v>1</v>
      </c>
      <c r="P18" s="75" t="s">
        <v>1</v>
      </c>
      <c r="Q18" s="76" t="str">
        <f>IF(N18&gt;0.04*30%,"иә","жоқ")</f>
        <v>жоқ</v>
      </c>
      <c r="R18" s="22"/>
    </row>
    <row r="19" spans="1:18" s="23" customFormat="1" ht="32.25" customHeight="1">
      <c r="A19" s="66"/>
      <c r="B19" s="67" t="s">
        <v>39</v>
      </c>
      <c r="C19" s="68">
        <f>SUM(C18+C9+C11+C13+C16)</f>
        <v>2370211.0000000005</v>
      </c>
      <c r="D19" s="68">
        <f>SUM(D18+D9+D11+D13+D16)</f>
        <v>3659324</v>
      </c>
      <c r="E19" s="68">
        <f>SUM(E18+E9+E11+E13+E16)</f>
        <v>75904</v>
      </c>
      <c r="F19" s="68">
        <f>SUM(F18+F9+F11+F13+F16)</f>
        <v>61324492</v>
      </c>
      <c r="G19" s="68">
        <f>SUM(G18+G9+G11+G13+G16)</f>
        <v>1798195</v>
      </c>
      <c r="H19" s="68">
        <f>SUM(H18+H9+H11+H13+H16)</f>
        <v>2046127</v>
      </c>
      <c r="I19" s="68">
        <f>SUM(I18+I9+I11+I13+I16)</f>
        <v>6388679</v>
      </c>
      <c r="J19" s="68">
        <f>SUM(J18+J9+J11+J13+J16)</f>
        <v>7508426</v>
      </c>
      <c r="K19" s="68">
        <f>SUM(K18+K9+K11+K13+K16)</f>
        <v>81027871.99999999</v>
      </c>
      <c r="L19" s="68">
        <f>SUM(L18+L9+L11+L13+L16)</f>
        <v>369970261</v>
      </c>
      <c r="M19" s="72" t="s">
        <v>1</v>
      </c>
      <c r="N19" s="70" t="s">
        <v>1</v>
      </c>
      <c r="O19" s="70" t="s">
        <v>1</v>
      </c>
      <c r="P19" s="70" t="s">
        <v>1</v>
      </c>
      <c r="Q19" s="70" t="s">
        <v>1</v>
      </c>
      <c r="R19" s="22"/>
    </row>
    <row r="20" spans="3:17" ht="14.25" customHeight="1"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7" ht="19.5" customHeight="1">
      <c r="B21" s="25"/>
      <c r="K21" s="26"/>
      <c r="L21" s="27"/>
      <c r="M21" s="27"/>
      <c r="N21" s="27"/>
      <c r="O21" s="28"/>
      <c r="P21" s="28"/>
      <c r="Q21" s="29"/>
    </row>
    <row r="22" spans="12:17" ht="19.5" customHeight="1">
      <c r="L22" s="27"/>
      <c r="M22" s="27"/>
      <c r="N22" s="27"/>
      <c r="O22" s="28"/>
      <c r="P22" s="28"/>
      <c r="Q22" s="29"/>
    </row>
    <row r="23" spans="4:9" ht="19.5" customHeight="1">
      <c r="D23" s="30"/>
      <c r="E23" s="31"/>
      <c r="F23" s="32"/>
      <c r="G23" s="32"/>
      <c r="H23" s="32"/>
      <c r="I23" s="32"/>
    </row>
    <row r="24" spans="4:11" ht="19.5" customHeight="1">
      <c r="D24" s="33"/>
      <c r="E24" s="34"/>
      <c r="F24" s="35"/>
      <c r="G24" s="36"/>
      <c r="H24" s="36"/>
      <c r="I24" s="37"/>
      <c r="J24" s="37"/>
      <c r="K24" s="37"/>
    </row>
    <row r="25" spans="4:9" ht="19.5" customHeight="1">
      <c r="D25" s="38"/>
      <c r="E25" s="39"/>
      <c r="F25" s="39"/>
      <c r="G25" s="39"/>
      <c r="H25" s="32"/>
      <c r="I25" s="32"/>
    </row>
    <row r="26" spans="4:11" ht="19.5" customHeight="1">
      <c r="D26" s="35"/>
      <c r="E26" s="40"/>
      <c r="F26" s="40"/>
      <c r="G26" s="40"/>
      <c r="H26" s="32"/>
      <c r="I26" s="32"/>
      <c r="K26" s="26"/>
    </row>
  </sheetData>
  <sheetProtection/>
  <mergeCells count="19">
    <mergeCell ref="B2:Q2"/>
    <mergeCell ref="B3:Q3"/>
    <mergeCell ref="B1:Q1"/>
    <mergeCell ref="R5:R6"/>
    <mergeCell ref="F6:F7"/>
    <mergeCell ref="G6:G7"/>
    <mergeCell ref="H6:H7"/>
    <mergeCell ref="I6:I7"/>
    <mergeCell ref="J6:J7"/>
    <mergeCell ref="M6:M7"/>
    <mergeCell ref="A5:A7"/>
    <mergeCell ref="B5:B7"/>
    <mergeCell ref="C5:N5"/>
    <mergeCell ref="Q5:Q7"/>
    <mergeCell ref="I24:K24"/>
    <mergeCell ref="D24:E24"/>
    <mergeCell ref="G24:H24"/>
    <mergeCell ref="L21:N21"/>
    <mergeCell ref="L22:N22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="70" zoomScaleNormal="70" zoomScaleSheetLayoutView="70" zoomScalePageLayoutView="0" workbookViewId="0" topLeftCell="A1">
      <selection activeCell="A5" sqref="A5:A7"/>
    </sheetView>
  </sheetViews>
  <sheetFormatPr defaultColWidth="6.7109375" defaultRowHeight="19.5" customHeight="1"/>
  <cols>
    <col min="1" max="1" width="7.00390625" style="3" customWidth="1"/>
    <col min="2" max="2" width="40.421875" style="3" customWidth="1"/>
    <col min="3" max="11" width="19.421875" style="3" customWidth="1"/>
    <col min="12" max="12" width="24.57421875" style="3" customWidth="1"/>
    <col min="13" max="17" width="19.421875" style="3" customWidth="1"/>
    <col min="18" max="18" width="12.140625" style="3" customWidth="1"/>
    <col min="19" max="16384" width="6.7109375" style="3" customWidth="1"/>
  </cols>
  <sheetData>
    <row r="1" spans="2:17" ht="19.5" customHeight="1">
      <c r="B1" s="1" t="s">
        <v>44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9.5" customHeight="1">
      <c r="B2" s="1" t="s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9.5" customHeight="1"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s="4" customFormat="1" ht="18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11" customFormat="1" ht="51" customHeight="1">
      <c r="A5" s="5" t="s">
        <v>5</v>
      </c>
      <c r="B5" s="6" t="s">
        <v>6</v>
      </c>
      <c r="C5" s="7" t="s">
        <v>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9" t="s">
        <v>8</v>
      </c>
      <c r="R5" s="10"/>
    </row>
    <row r="6" spans="1:18" s="11" customFormat="1" ht="141.75">
      <c r="A6" s="5"/>
      <c r="B6" s="12"/>
      <c r="C6" s="13" t="s">
        <v>9</v>
      </c>
      <c r="D6" s="13" t="s">
        <v>10</v>
      </c>
      <c r="E6" s="13" t="s">
        <v>11</v>
      </c>
      <c r="F6" s="6" t="s">
        <v>25</v>
      </c>
      <c r="G6" s="6" t="s">
        <v>26</v>
      </c>
      <c r="H6" s="6" t="s">
        <v>27</v>
      </c>
      <c r="I6" s="6" t="s">
        <v>28</v>
      </c>
      <c r="J6" s="6" t="s">
        <v>29</v>
      </c>
      <c r="K6" s="13" t="s">
        <v>12</v>
      </c>
      <c r="L6" s="14" t="s">
        <v>13</v>
      </c>
      <c r="M6" s="6" t="s">
        <v>14</v>
      </c>
      <c r="N6" s="13" t="s">
        <v>15</v>
      </c>
      <c r="O6" s="15" t="s">
        <v>16</v>
      </c>
      <c r="P6" s="15" t="s">
        <v>17</v>
      </c>
      <c r="Q6" s="16"/>
      <c r="R6" s="10"/>
    </row>
    <row r="7" spans="1:17" s="11" customFormat="1" ht="76.5">
      <c r="A7" s="5"/>
      <c r="B7" s="17"/>
      <c r="C7" s="13" t="s">
        <v>18</v>
      </c>
      <c r="D7" s="13" t="s">
        <v>19</v>
      </c>
      <c r="E7" s="13" t="s">
        <v>20</v>
      </c>
      <c r="F7" s="17"/>
      <c r="G7" s="17"/>
      <c r="H7" s="17"/>
      <c r="I7" s="17"/>
      <c r="J7" s="17"/>
      <c r="K7" s="13" t="s">
        <v>21</v>
      </c>
      <c r="L7" s="13" t="s">
        <v>22</v>
      </c>
      <c r="M7" s="41"/>
      <c r="N7" s="42" t="s">
        <v>23</v>
      </c>
      <c r="O7" s="43" t="s">
        <v>24</v>
      </c>
      <c r="P7" s="18" t="s">
        <v>0</v>
      </c>
      <c r="Q7" s="19"/>
    </row>
    <row r="8" spans="1:17" s="11" customFormat="1" ht="22.5" customHeight="1">
      <c r="A8" s="20"/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</row>
    <row r="9" spans="1:18" s="23" customFormat="1" ht="94.5">
      <c r="A9" s="44">
        <v>1</v>
      </c>
      <c r="B9" s="45" t="s">
        <v>31</v>
      </c>
      <c r="C9" s="46">
        <v>376637</v>
      </c>
      <c r="D9" s="46">
        <v>1162753</v>
      </c>
      <c r="E9" s="46">
        <v>39435</v>
      </c>
      <c r="F9" s="46">
        <f>F10</f>
        <v>16644104</v>
      </c>
      <c r="G9" s="46">
        <f>G10</f>
        <v>508266</v>
      </c>
      <c r="H9" s="46">
        <f>H10</f>
        <v>727183</v>
      </c>
      <c r="I9" s="46">
        <f>I10</f>
        <v>972249</v>
      </c>
      <c r="J9" s="46">
        <f>J10</f>
        <v>227363</v>
      </c>
      <c r="K9" s="46">
        <f>C9+F9+G9+H9+I9+J9</f>
        <v>19455802</v>
      </c>
      <c r="L9" s="46">
        <f>L10</f>
        <v>81058468</v>
      </c>
      <c r="M9" s="46">
        <v>100</v>
      </c>
      <c r="N9" s="47">
        <f>(D9-E9)/K9</f>
        <v>0.05773691570257551</v>
      </c>
      <c r="O9" s="47" t="s">
        <v>1</v>
      </c>
      <c r="P9" s="47" t="s">
        <v>1</v>
      </c>
      <c r="Q9" s="48" t="str">
        <f>IF(N9&gt;0.04*30%,"иә","жоқ")</f>
        <v>иә</v>
      </c>
      <c r="R9" s="22"/>
    </row>
    <row r="10" spans="1:18" s="23" customFormat="1" ht="32.25" customHeight="1">
      <c r="A10" s="53"/>
      <c r="B10" s="54" t="s">
        <v>30</v>
      </c>
      <c r="C10" s="51" t="s">
        <v>1</v>
      </c>
      <c r="D10" s="51" t="s">
        <v>1</v>
      </c>
      <c r="E10" s="51" t="s">
        <v>1</v>
      </c>
      <c r="F10" s="56">
        <v>16644104</v>
      </c>
      <c r="G10" s="56">
        <v>508266</v>
      </c>
      <c r="H10" s="56">
        <v>727183</v>
      </c>
      <c r="I10" s="56">
        <v>972249</v>
      </c>
      <c r="J10" s="56">
        <v>227363</v>
      </c>
      <c r="K10" s="51" t="s">
        <v>1</v>
      </c>
      <c r="L10" s="51">
        <v>81058468</v>
      </c>
      <c r="M10" s="52" t="s">
        <v>1</v>
      </c>
      <c r="N10" s="50" t="s">
        <v>1</v>
      </c>
      <c r="O10" s="50">
        <v>0.052</v>
      </c>
      <c r="P10" s="52">
        <f>N9+O10</f>
        <v>0.10973691570257552</v>
      </c>
      <c r="Q10" s="50" t="s">
        <v>1</v>
      </c>
      <c r="R10" s="22"/>
    </row>
    <row r="11" spans="1:18" s="23" customFormat="1" ht="63">
      <c r="A11" s="53">
        <v>2</v>
      </c>
      <c r="B11" s="55" t="s">
        <v>32</v>
      </c>
      <c r="C11" s="56">
        <v>104689</v>
      </c>
      <c r="D11" s="56">
        <v>357642</v>
      </c>
      <c r="E11" s="56">
        <v>2421</v>
      </c>
      <c r="F11" s="56">
        <f>F12</f>
        <v>547735.01</v>
      </c>
      <c r="G11" s="56">
        <f>G12</f>
        <v>34876</v>
      </c>
      <c r="H11" s="56">
        <f>H12</f>
        <v>78459</v>
      </c>
      <c r="I11" s="56">
        <f>I12</f>
        <v>0</v>
      </c>
      <c r="J11" s="56">
        <f>J12</f>
        <v>42762</v>
      </c>
      <c r="K11" s="56">
        <f>C11+F11+G11+H11+I11+J11</f>
        <v>808521.01</v>
      </c>
      <c r="L11" s="56">
        <f>L12</f>
        <v>5050223</v>
      </c>
      <c r="M11" s="56">
        <v>100</v>
      </c>
      <c r="N11" s="57">
        <f>(D11-E11)/K11</f>
        <v>0.43934665346544305</v>
      </c>
      <c r="O11" s="57" t="s">
        <v>1</v>
      </c>
      <c r="P11" s="57" t="s">
        <v>1</v>
      </c>
      <c r="Q11" s="58" t="str">
        <f>IF(N11&gt;0.04*30%,"иә","жоқ")</f>
        <v>иә</v>
      </c>
      <c r="R11" s="22"/>
    </row>
    <row r="12" spans="1:18" s="23" customFormat="1" ht="32.25" customHeight="1">
      <c r="A12" s="53"/>
      <c r="B12" s="54" t="s">
        <v>33</v>
      </c>
      <c r="C12" s="51" t="s">
        <v>1</v>
      </c>
      <c r="D12" s="51" t="s">
        <v>1</v>
      </c>
      <c r="E12" s="51" t="s">
        <v>1</v>
      </c>
      <c r="F12" s="51">
        <v>547735.01</v>
      </c>
      <c r="G12" s="51">
        <v>34876</v>
      </c>
      <c r="H12" s="51">
        <v>78459</v>
      </c>
      <c r="I12" s="51">
        <v>0</v>
      </c>
      <c r="J12" s="51">
        <v>42762</v>
      </c>
      <c r="K12" s="51" t="s">
        <v>1</v>
      </c>
      <c r="L12" s="51">
        <v>5050223</v>
      </c>
      <c r="M12" s="52" t="s">
        <v>1</v>
      </c>
      <c r="N12" s="52" t="s">
        <v>1</v>
      </c>
      <c r="O12" s="52">
        <v>0.075</v>
      </c>
      <c r="P12" s="52">
        <f>N11+O12</f>
        <v>0.5143466534654431</v>
      </c>
      <c r="Q12" s="50" t="s">
        <v>1</v>
      </c>
      <c r="R12" s="22"/>
    </row>
    <row r="13" spans="1:18" s="23" customFormat="1" ht="47.25">
      <c r="A13" s="53">
        <v>3</v>
      </c>
      <c r="B13" s="55" t="s">
        <v>34</v>
      </c>
      <c r="C13" s="56">
        <v>1361956.6666666667</v>
      </c>
      <c r="D13" s="56">
        <v>1605577</v>
      </c>
      <c r="E13" s="56">
        <v>333108</v>
      </c>
      <c r="F13" s="56">
        <f>F14+F15</f>
        <v>33798297</v>
      </c>
      <c r="G13" s="56">
        <f>G14+G15</f>
        <v>1061179</v>
      </c>
      <c r="H13" s="56">
        <f>H14+H15</f>
        <v>940630</v>
      </c>
      <c r="I13" s="56">
        <f>I14+I15</f>
        <v>5756197</v>
      </c>
      <c r="J13" s="56">
        <f>J14+J15</f>
        <v>7897788</v>
      </c>
      <c r="K13" s="56">
        <f>C13+F13+G13+H13+I13+J13</f>
        <v>50816047.666666664</v>
      </c>
      <c r="L13" s="56">
        <f>L14+L15</f>
        <v>249202608</v>
      </c>
      <c r="M13" s="56">
        <v>100</v>
      </c>
      <c r="N13" s="57">
        <f>(D13-E13)/K13</f>
        <v>0.025040692033880662</v>
      </c>
      <c r="O13" s="57" t="s">
        <v>1</v>
      </c>
      <c r="P13" s="57" t="s">
        <v>1</v>
      </c>
      <c r="Q13" s="58" t="str">
        <f>IF(N13&gt;0.04*30%,"иә","жоқ")</f>
        <v>иә</v>
      </c>
      <c r="R13" s="22"/>
    </row>
    <row r="14" spans="1:18" s="23" customFormat="1" ht="32.25" customHeight="1">
      <c r="A14" s="53"/>
      <c r="B14" s="54" t="s">
        <v>35</v>
      </c>
      <c r="C14" s="51">
        <f>$C$14*M14/100</f>
        <v>1250304.9883336427</v>
      </c>
      <c r="D14" s="51">
        <f>$D$14*M14/100</f>
        <v>1473953.6002763903</v>
      </c>
      <c r="E14" s="51">
        <f>$E$14*M14/100</f>
        <v>305800.18017252855</v>
      </c>
      <c r="F14" s="51">
        <v>30758055</v>
      </c>
      <c r="G14" s="51">
        <v>817303</v>
      </c>
      <c r="H14" s="51">
        <v>772185</v>
      </c>
      <c r="I14" s="51">
        <v>5745437</v>
      </c>
      <c r="J14" s="51">
        <v>7770783</v>
      </c>
      <c r="K14" s="51">
        <f>C14+F14+G14+H14+I14+J14</f>
        <v>47114067.98833364</v>
      </c>
      <c r="L14" s="51">
        <v>228773258</v>
      </c>
      <c r="M14" s="52">
        <f>L14/$L$14*100</f>
        <v>100</v>
      </c>
      <c r="N14" s="52">
        <f>(D14-E14)/K14</f>
        <v>0.024794153211162306</v>
      </c>
      <c r="O14" s="50">
        <v>0.047</v>
      </c>
      <c r="P14" s="52">
        <f>N13+O14</f>
        <v>0.07204069203388067</v>
      </c>
      <c r="Q14" s="50" t="s">
        <v>1</v>
      </c>
      <c r="R14" s="22"/>
    </row>
    <row r="15" spans="1:18" s="23" customFormat="1" ht="32.25" customHeight="1">
      <c r="A15" s="53"/>
      <c r="B15" s="54" t="s">
        <v>36</v>
      </c>
      <c r="C15" s="51">
        <f>$C$14*M15/100</f>
        <v>111651.67833302399</v>
      </c>
      <c r="D15" s="51">
        <f>$D$14*M15/100</f>
        <v>131623.39972360965</v>
      </c>
      <c r="E15" s="51">
        <f>$E$14*M15/100</f>
        <v>27307.819827471474</v>
      </c>
      <c r="F15" s="51">
        <v>3040242</v>
      </c>
      <c r="G15" s="51">
        <v>243876</v>
      </c>
      <c r="H15" s="51">
        <v>168445</v>
      </c>
      <c r="I15" s="51">
        <v>10760</v>
      </c>
      <c r="J15" s="51">
        <v>127005</v>
      </c>
      <c r="K15" s="51">
        <f>C15+F15+G15+H15+I15+J15</f>
        <v>3701979.678333024</v>
      </c>
      <c r="L15" s="51">
        <v>20429350</v>
      </c>
      <c r="M15" s="52">
        <f>L15/$L$14*100</f>
        <v>8.92995544085839</v>
      </c>
      <c r="N15" s="52">
        <f>(D15-E15)/K15</f>
        <v>0.02817832321086937</v>
      </c>
      <c r="O15" s="52">
        <v>0.083</v>
      </c>
      <c r="P15" s="52">
        <f>N15+O15</f>
        <v>0.11117832321086937</v>
      </c>
      <c r="Q15" s="50" t="s">
        <v>1</v>
      </c>
      <c r="R15" s="22"/>
    </row>
    <row r="16" spans="1:18" s="23" customFormat="1" ht="63">
      <c r="A16" s="53">
        <v>4</v>
      </c>
      <c r="B16" s="55" t="s">
        <v>37</v>
      </c>
      <c r="C16" s="56">
        <v>118670.33333333333</v>
      </c>
      <c r="D16" s="56">
        <v>458643</v>
      </c>
      <c r="E16" s="56">
        <v>2412</v>
      </c>
      <c r="F16" s="56">
        <f>F17</f>
        <v>9455074</v>
      </c>
      <c r="G16" s="56">
        <f>G17</f>
        <v>136747</v>
      </c>
      <c r="H16" s="56">
        <f>H17</f>
        <v>128943</v>
      </c>
      <c r="I16" s="56">
        <f>I17</f>
        <v>21725</v>
      </c>
      <c r="J16" s="56">
        <f>J17</f>
        <v>408102</v>
      </c>
      <c r="K16" s="56">
        <f>C16+F16+G16+H16+I16+J16</f>
        <v>10269261.333333334</v>
      </c>
      <c r="L16" s="56">
        <f>L17</f>
        <v>32838948</v>
      </c>
      <c r="M16" s="56">
        <v>100</v>
      </c>
      <c r="N16" s="57">
        <f>(D16-E16)/K16</f>
        <v>0.044426856537295896</v>
      </c>
      <c r="O16" s="57" t="s">
        <v>1</v>
      </c>
      <c r="P16" s="57" t="s">
        <v>1</v>
      </c>
      <c r="Q16" s="58" t="str">
        <f>IF(N16&gt;0.04*30%,"иә","жоқ")</f>
        <v>иә</v>
      </c>
      <c r="R16" s="22"/>
    </row>
    <row r="17" spans="1:18" s="23" customFormat="1" ht="78.75">
      <c r="A17" s="53"/>
      <c r="B17" s="54" t="s">
        <v>38</v>
      </c>
      <c r="C17" s="51" t="s">
        <v>1</v>
      </c>
      <c r="D17" s="51" t="s">
        <v>1</v>
      </c>
      <c r="E17" s="51" t="s">
        <v>1</v>
      </c>
      <c r="F17" s="51">
        <v>9455074</v>
      </c>
      <c r="G17" s="51">
        <v>136747</v>
      </c>
      <c r="H17" s="51">
        <v>128943</v>
      </c>
      <c r="I17" s="51">
        <v>21725</v>
      </c>
      <c r="J17" s="51">
        <v>408102</v>
      </c>
      <c r="K17" s="51" t="s">
        <v>1</v>
      </c>
      <c r="L17" s="51">
        <v>32838948</v>
      </c>
      <c r="M17" s="59" t="s">
        <v>1</v>
      </c>
      <c r="N17" s="50" t="s">
        <v>1</v>
      </c>
      <c r="O17" s="50">
        <v>0.048</v>
      </c>
      <c r="P17" s="52">
        <f>N16+O17</f>
        <v>0.0924268565372959</v>
      </c>
      <c r="Q17" s="50" t="s">
        <v>1</v>
      </c>
      <c r="R17" s="22"/>
    </row>
    <row r="18" spans="1:18" s="23" customFormat="1" ht="32.25" customHeight="1">
      <c r="A18" s="60">
        <v>5</v>
      </c>
      <c r="B18" s="73" t="s">
        <v>2</v>
      </c>
      <c r="C18" s="74">
        <v>408258</v>
      </c>
      <c r="D18" s="74">
        <v>10660</v>
      </c>
      <c r="E18" s="74">
        <v>1380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62">
        <v>0</v>
      </c>
      <c r="L18" s="74">
        <v>0</v>
      </c>
      <c r="M18" s="74">
        <v>0</v>
      </c>
      <c r="N18" s="75">
        <v>0</v>
      </c>
      <c r="O18" s="75" t="s">
        <v>1</v>
      </c>
      <c r="P18" s="75" t="s">
        <v>1</v>
      </c>
      <c r="Q18" s="76" t="str">
        <f>IF(N18&gt;0.04*30%,"иә","жоқ")</f>
        <v>жоқ</v>
      </c>
      <c r="R18" s="22"/>
    </row>
    <row r="19" spans="1:18" s="23" customFormat="1" ht="32.25" customHeight="1">
      <c r="A19" s="66"/>
      <c r="B19" s="67" t="s">
        <v>39</v>
      </c>
      <c r="C19" s="68">
        <f>SUM(C18+C9+C11+C13+C16)</f>
        <v>2370211.0000000005</v>
      </c>
      <c r="D19" s="68">
        <f>SUM(D18+D9+D11+D13+D16)</f>
        <v>3595275</v>
      </c>
      <c r="E19" s="68">
        <f>SUM(E18+E9+E11+E13+E16)</f>
        <v>378756</v>
      </c>
      <c r="F19" s="68">
        <f>SUM(F18+F9+F11+F13+F16)</f>
        <v>60445210.010000005</v>
      </c>
      <c r="G19" s="68">
        <f>SUM(G18+G9+G11+G13+G16)</f>
        <v>1741068</v>
      </c>
      <c r="H19" s="68">
        <f>SUM(H18+H9+H11+H13+H16)</f>
        <v>1875215</v>
      </c>
      <c r="I19" s="68">
        <f>SUM(I18+I9+I11+I13+I16)</f>
        <v>6750171</v>
      </c>
      <c r="J19" s="68">
        <f>SUM(J18+J9+J11+J13+J16)</f>
        <v>8576015</v>
      </c>
      <c r="K19" s="68">
        <f>SUM(K18+K9+K11+K13+K16)</f>
        <v>81349632.00999999</v>
      </c>
      <c r="L19" s="68">
        <f>SUM(L18+L9+L11+L13+L16)</f>
        <v>368150247</v>
      </c>
      <c r="M19" s="72" t="s">
        <v>1</v>
      </c>
      <c r="N19" s="70" t="s">
        <v>1</v>
      </c>
      <c r="O19" s="70" t="s">
        <v>1</v>
      </c>
      <c r="P19" s="70" t="s">
        <v>1</v>
      </c>
      <c r="Q19" s="70" t="s">
        <v>1</v>
      </c>
      <c r="R19" s="22"/>
    </row>
    <row r="20" spans="3:17" ht="14.25" customHeight="1"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7" ht="19.5" customHeight="1">
      <c r="B21" s="25"/>
      <c r="K21" s="26"/>
      <c r="L21" s="27"/>
      <c r="M21" s="27"/>
      <c r="N21" s="27"/>
      <c r="O21" s="28"/>
      <c r="P21" s="28"/>
      <c r="Q21" s="29"/>
    </row>
    <row r="22" spans="12:17" ht="19.5" customHeight="1">
      <c r="L22" s="27"/>
      <c r="M22" s="27"/>
      <c r="N22" s="27"/>
      <c r="O22" s="28"/>
      <c r="P22" s="28"/>
      <c r="Q22" s="29"/>
    </row>
    <row r="23" spans="4:9" ht="19.5" customHeight="1">
      <c r="D23" s="30"/>
      <c r="E23" s="31"/>
      <c r="F23" s="32"/>
      <c r="G23" s="32"/>
      <c r="H23" s="32"/>
      <c r="I23" s="32"/>
    </row>
    <row r="24" spans="4:11" ht="19.5" customHeight="1">
      <c r="D24" s="33"/>
      <c r="E24" s="34"/>
      <c r="F24" s="35"/>
      <c r="G24" s="36"/>
      <c r="H24" s="36"/>
      <c r="I24" s="37"/>
      <c r="J24" s="37"/>
      <c r="K24" s="37"/>
    </row>
    <row r="25" spans="4:9" ht="19.5" customHeight="1">
      <c r="D25" s="38"/>
      <c r="E25" s="39"/>
      <c r="F25" s="39"/>
      <c r="G25" s="39"/>
      <c r="H25" s="32"/>
      <c r="I25" s="32"/>
    </row>
    <row r="26" spans="4:11" ht="19.5" customHeight="1">
      <c r="D26" s="35"/>
      <c r="E26" s="40"/>
      <c r="F26" s="40"/>
      <c r="G26" s="40"/>
      <c r="H26" s="32"/>
      <c r="I26" s="32"/>
      <c r="K26" s="26"/>
    </row>
  </sheetData>
  <sheetProtection/>
  <mergeCells count="19">
    <mergeCell ref="B2:Q2"/>
    <mergeCell ref="B3:Q3"/>
    <mergeCell ref="B1:Q1"/>
    <mergeCell ref="R5:R6"/>
    <mergeCell ref="F6:F7"/>
    <mergeCell ref="G6:G7"/>
    <mergeCell ref="H6:H7"/>
    <mergeCell ref="I6:I7"/>
    <mergeCell ref="J6:J7"/>
    <mergeCell ref="M6:M7"/>
    <mergeCell ref="A5:A7"/>
    <mergeCell ref="B5:B7"/>
    <mergeCell ref="C5:N5"/>
    <mergeCell ref="Q5:Q7"/>
    <mergeCell ref="I24:K24"/>
    <mergeCell ref="D24:E24"/>
    <mergeCell ref="G24:H24"/>
    <mergeCell ref="L21:N21"/>
    <mergeCell ref="L22:N22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="70" zoomScaleNormal="70" zoomScaleSheetLayoutView="70" zoomScalePageLayoutView="0" workbookViewId="0" topLeftCell="A1">
      <selection activeCell="A5" sqref="A5:A7"/>
    </sheetView>
  </sheetViews>
  <sheetFormatPr defaultColWidth="6.7109375" defaultRowHeight="19.5" customHeight="1"/>
  <cols>
    <col min="1" max="1" width="7.00390625" style="3" customWidth="1"/>
    <col min="2" max="2" width="40.421875" style="3" customWidth="1"/>
    <col min="3" max="11" width="19.421875" style="3" customWidth="1"/>
    <col min="12" max="12" width="24.57421875" style="3" customWidth="1"/>
    <col min="13" max="17" width="19.421875" style="3" customWidth="1"/>
    <col min="18" max="18" width="12.140625" style="3" customWidth="1"/>
    <col min="19" max="16384" width="6.7109375" style="3" customWidth="1"/>
  </cols>
  <sheetData>
    <row r="1" spans="2:17" ht="19.5" customHeight="1">
      <c r="B1" s="1" t="s">
        <v>45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9.5" customHeight="1">
      <c r="B2" s="1" t="s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9.5" customHeight="1"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s="4" customFormat="1" ht="18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11" customFormat="1" ht="51" customHeight="1">
      <c r="A5" s="5" t="s">
        <v>5</v>
      </c>
      <c r="B5" s="6" t="s">
        <v>6</v>
      </c>
      <c r="C5" s="7" t="s">
        <v>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9" t="s">
        <v>8</v>
      </c>
      <c r="R5" s="10"/>
    </row>
    <row r="6" spans="1:18" s="11" customFormat="1" ht="141.75">
      <c r="A6" s="5"/>
      <c r="B6" s="12"/>
      <c r="C6" s="13" t="s">
        <v>9</v>
      </c>
      <c r="D6" s="13" t="s">
        <v>10</v>
      </c>
      <c r="E6" s="13" t="s">
        <v>11</v>
      </c>
      <c r="F6" s="6" t="s">
        <v>25</v>
      </c>
      <c r="G6" s="6" t="s">
        <v>26</v>
      </c>
      <c r="H6" s="6" t="s">
        <v>27</v>
      </c>
      <c r="I6" s="6" t="s">
        <v>28</v>
      </c>
      <c r="J6" s="6" t="s">
        <v>29</v>
      </c>
      <c r="K6" s="13" t="s">
        <v>12</v>
      </c>
      <c r="L6" s="14" t="s">
        <v>13</v>
      </c>
      <c r="M6" s="6" t="s">
        <v>14</v>
      </c>
      <c r="N6" s="13" t="s">
        <v>15</v>
      </c>
      <c r="O6" s="15" t="s">
        <v>16</v>
      </c>
      <c r="P6" s="15" t="s">
        <v>17</v>
      </c>
      <c r="Q6" s="16"/>
      <c r="R6" s="10"/>
    </row>
    <row r="7" spans="1:17" s="11" customFormat="1" ht="76.5">
      <c r="A7" s="5"/>
      <c r="B7" s="17"/>
      <c r="C7" s="13" t="s">
        <v>18</v>
      </c>
      <c r="D7" s="13" t="s">
        <v>19</v>
      </c>
      <c r="E7" s="13" t="s">
        <v>20</v>
      </c>
      <c r="F7" s="17"/>
      <c r="G7" s="17"/>
      <c r="H7" s="17"/>
      <c r="I7" s="17"/>
      <c r="J7" s="17"/>
      <c r="K7" s="13" t="s">
        <v>21</v>
      </c>
      <c r="L7" s="13" t="s">
        <v>22</v>
      </c>
      <c r="M7" s="41"/>
      <c r="N7" s="42" t="s">
        <v>23</v>
      </c>
      <c r="O7" s="43" t="s">
        <v>24</v>
      </c>
      <c r="P7" s="18" t="s">
        <v>0</v>
      </c>
      <c r="Q7" s="19"/>
    </row>
    <row r="8" spans="1:17" s="11" customFormat="1" ht="22.5" customHeight="1">
      <c r="A8" s="20"/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</row>
    <row r="9" spans="1:18" s="23" customFormat="1" ht="94.5">
      <c r="A9" s="44">
        <v>1</v>
      </c>
      <c r="B9" s="45" t="s">
        <v>31</v>
      </c>
      <c r="C9" s="46">
        <v>376637</v>
      </c>
      <c r="D9" s="46">
        <v>1327341</v>
      </c>
      <c r="E9" s="46">
        <v>51506</v>
      </c>
      <c r="F9" s="46">
        <f>F10</f>
        <v>17123726</v>
      </c>
      <c r="G9" s="46">
        <f>G10</f>
        <v>496817</v>
      </c>
      <c r="H9" s="46">
        <f>H10</f>
        <v>687566</v>
      </c>
      <c r="I9" s="46">
        <f>I10</f>
        <v>1016753</v>
      </c>
      <c r="J9" s="46">
        <f>J10</f>
        <v>613732</v>
      </c>
      <c r="K9" s="46">
        <f>C9+F9+G9+H9+I9+J9</f>
        <v>20315231</v>
      </c>
      <c r="L9" s="46">
        <f>L10</f>
        <v>81501445</v>
      </c>
      <c r="M9" s="46">
        <v>100</v>
      </c>
      <c r="N9" s="47">
        <f>(D9-E9)/K9</f>
        <v>0.0628018947950924</v>
      </c>
      <c r="O9" s="47" t="s">
        <v>1</v>
      </c>
      <c r="P9" s="47" t="s">
        <v>1</v>
      </c>
      <c r="Q9" s="48" t="str">
        <f>IF(N9&gt;0.04*30%,"иә","жоқ")</f>
        <v>иә</v>
      </c>
      <c r="R9" s="22"/>
    </row>
    <row r="10" spans="1:18" s="23" customFormat="1" ht="32.25" customHeight="1">
      <c r="A10" s="53"/>
      <c r="B10" s="54" t="s">
        <v>30</v>
      </c>
      <c r="C10" s="51" t="s">
        <v>1</v>
      </c>
      <c r="D10" s="51" t="s">
        <v>1</v>
      </c>
      <c r="E10" s="51" t="s">
        <v>1</v>
      </c>
      <c r="F10" s="56">
        <v>17123726</v>
      </c>
      <c r="G10" s="56">
        <v>496817</v>
      </c>
      <c r="H10" s="56">
        <v>687566</v>
      </c>
      <c r="I10" s="56">
        <v>1016753</v>
      </c>
      <c r="J10" s="56">
        <v>613732</v>
      </c>
      <c r="K10" s="51" t="s">
        <v>1</v>
      </c>
      <c r="L10" s="51">
        <v>81501445</v>
      </c>
      <c r="M10" s="52" t="s">
        <v>1</v>
      </c>
      <c r="N10" s="50" t="s">
        <v>1</v>
      </c>
      <c r="O10" s="50">
        <v>0.088</v>
      </c>
      <c r="P10" s="52">
        <f>N9+O10</f>
        <v>0.1508018947950924</v>
      </c>
      <c r="Q10" s="50" t="s">
        <v>1</v>
      </c>
      <c r="R10" s="22"/>
    </row>
    <row r="11" spans="1:18" s="23" customFormat="1" ht="63">
      <c r="A11" s="53">
        <v>2</v>
      </c>
      <c r="B11" s="55" t="s">
        <v>32</v>
      </c>
      <c r="C11" s="56">
        <v>104689</v>
      </c>
      <c r="D11" s="56">
        <v>349078</v>
      </c>
      <c r="E11" s="56">
        <v>2679</v>
      </c>
      <c r="F11" s="56">
        <f>F12</f>
        <v>1275143</v>
      </c>
      <c r="G11" s="56">
        <f>G12</f>
        <v>29612</v>
      </c>
      <c r="H11" s="56">
        <f>H12</f>
        <v>58900</v>
      </c>
      <c r="I11" s="56">
        <f>I12</f>
        <v>0</v>
      </c>
      <c r="J11" s="56">
        <f>J12</f>
        <v>51693</v>
      </c>
      <c r="K11" s="56">
        <f>C11+F11+G11+H11+I11+J11</f>
        <v>1520037</v>
      </c>
      <c r="L11" s="56">
        <f>L12</f>
        <v>5620689</v>
      </c>
      <c r="M11" s="56">
        <v>100</v>
      </c>
      <c r="N11" s="57">
        <f>(D11-E11)/K11</f>
        <v>0.22788853166074247</v>
      </c>
      <c r="O11" s="57" t="s">
        <v>1</v>
      </c>
      <c r="P11" s="57" t="s">
        <v>1</v>
      </c>
      <c r="Q11" s="58" t="str">
        <f>IF(N11&gt;0.04*30%,"иә","жоқ")</f>
        <v>иә</v>
      </c>
      <c r="R11" s="22"/>
    </row>
    <row r="12" spans="1:18" s="23" customFormat="1" ht="32.25" customHeight="1">
      <c r="A12" s="53"/>
      <c r="B12" s="54" t="s">
        <v>33</v>
      </c>
      <c r="C12" s="51" t="s">
        <v>1</v>
      </c>
      <c r="D12" s="51" t="s">
        <v>1</v>
      </c>
      <c r="E12" s="51" t="s">
        <v>1</v>
      </c>
      <c r="F12" s="51">
        <v>1275143</v>
      </c>
      <c r="G12" s="51">
        <v>29612</v>
      </c>
      <c r="H12" s="51">
        <v>58900</v>
      </c>
      <c r="I12" s="51">
        <v>0</v>
      </c>
      <c r="J12" s="51">
        <v>51693</v>
      </c>
      <c r="K12" s="51" t="s">
        <v>1</v>
      </c>
      <c r="L12" s="51">
        <v>5620689</v>
      </c>
      <c r="M12" s="52" t="s">
        <v>1</v>
      </c>
      <c r="N12" s="52" t="s">
        <v>1</v>
      </c>
      <c r="O12" s="52">
        <v>0.039</v>
      </c>
      <c r="P12" s="52">
        <f>N11+O12</f>
        <v>0.26688853166074245</v>
      </c>
      <c r="Q12" s="50" t="s">
        <v>1</v>
      </c>
      <c r="R12" s="22"/>
    </row>
    <row r="13" spans="1:18" s="23" customFormat="1" ht="47.25">
      <c r="A13" s="53">
        <v>3</v>
      </c>
      <c r="B13" s="55" t="s">
        <v>34</v>
      </c>
      <c r="C13" s="56">
        <v>1361956.6666666667</v>
      </c>
      <c r="D13" s="56">
        <v>1883179</v>
      </c>
      <c r="E13" s="56">
        <v>680886</v>
      </c>
      <c r="F13" s="56">
        <f>F14+F15</f>
        <v>33417337</v>
      </c>
      <c r="G13" s="56">
        <f>G14+G15</f>
        <v>1035166</v>
      </c>
      <c r="H13" s="56">
        <f>H14+H15</f>
        <v>923950</v>
      </c>
      <c r="I13" s="56">
        <f>I14+I15</f>
        <v>6782780</v>
      </c>
      <c r="J13" s="56">
        <f>J14+J15</f>
        <v>7789198</v>
      </c>
      <c r="K13" s="56">
        <f>C13+F13+G13+H13+I13+J13</f>
        <v>51310387.666666664</v>
      </c>
      <c r="L13" s="56">
        <f>L14+L15</f>
        <v>244929764</v>
      </c>
      <c r="M13" s="56">
        <v>100</v>
      </c>
      <c r="N13" s="57">
        <f>(D13-E13)/K13</f>
        <v>0.023431766055064498</v>
      </c>
      <c r="O13" s="57" t="s">
        <v>1</v>
      </c>
      <c r="P13" s="57" t="s">
        <v>1</v>
      </c>
      <c r="Q13" s="58" t="str">
        <f>IF(N13&gt;0.04*30%,"иә","жоқ")</f>
        <v>иә</v>
      </c>
      <c r="R13" s="22"/>
    </row>
    <row r="14" spans="1:18" s="23" customFormat="1" ht="32.25" customHeight="1">
      <c r="A14" s="53"/>
      <c r="B14" s="54" t="s">
        <v>35</v>
      </c>
      <c r="C14" s="51">
        <f>$C$14*M14/100</f>
        <v>1246276.7558437828</v>
      </c>
      <c r="D14" s="51">
        <f>$D$14*M14/100</f>
        <v>1723228.2584564406</v>
      </c>
      <c r="E14" s="51">
        <f>$E$14*M14/100</f>
        <v>623053.8870640402</v>
      </c>
      <c r="F14" s="51">
        <v>30549970</v>
      </c>
      <c r="G14" s="51">
        <v>792861</v>
      </c>
      <c r="H14" s="51">
        <v>755758</v>
      </c>
      <c r="I14" s="51">
        <v>6759463</v>
      </c>
      <c r="J14" s="51">
        <v>7652472</v>
      </c>
      <c r="K14" s="51">
        <f>C14+F14+G14+H14+I14+J14</f>
        <v>47756800.75584378</v>
      </c>
      <c r="L14" s="51">
        <v>224126273</v>
      </c>
      <c r="M14" s="52">
        <f>L14/$L$14*100</f>
        <v>100</v>
      </c>
      <c r="N14" s="52">
        <f>(D14-E14)/K14</f>
        <v>0.023037019942291195</v>
      </c>
      <c r="O14" s="50">
        <v>0.024</v>
      </c>
      <c r="P14" s="52">
        <f>N13+O14</f>
        <v>0.047431766055064495</v>
      </c>
      <c r="Q14" s="50" t="s">
        <v>1</v>
      </c>
      <c r="R14" s="22"/>
    </row>
    <row r="15" spans="1:18" s="23" customFormat="1" ht="32.25" customHeight="1">
      <c r="A15" s="53"/>
      <c r="B15" s="54" t="s">
        <v>36</v>
      </c>
      <c r="C15" s="51">
        <f>$C$14*M15/100</f>
        <v>115679.9108228839</v>
      </c>
      <c r="D15" s="51">
        <f>$D$14*M15/100</f>
        <v>159950.7415435594</v>
      </c>
      <c r="E15" s="51">
        <f>$E$14*M15/100</f>
        <v>57832.11293595987</v>
      </c>
      <c r="F15" s="51">
        <v>2867367</v>
      </c>
      <c r="G15" s="51">
        <v>242305</v>
      </c>
      <c r="H15" s="51">
        <v>168192</v>
      </c>
      <c r="I15" s="51">
        <v>23317</v>
      </c>
      <c r="J15" s="51">
        <v>136726</v>
      </c>
      <c r="K15" s="51">
        <f>C15+F15+G15+H15+I15+J15</f>
        <v>3553586.9108228837</v>
      </c>
      <c r="L15" s="51">
        <v>20803491</v>
      </c>
      <c r="M15" s="52">
        <f>L15/$L$14*100</f>
        <v>9.282040307697438</v>
      </c>
      <c r="N15" s="52">
        <f>(D15-E15)/K15</f>
        <v>0.02873677531189254</v>
      </c>
      <c r="O15" s="52">
        <v>0.086</v>
      </c>
      <c r="P15" s="52">
        <f>N15+O15</f>
        <v>0.11473677531189252</v>
      </c>
      <c r="Q15" s="50" t="s">
        <v>1</v>
      </c>
      <c r="R15" s="22"/>
    </row>
    <row r="16" spans="1:18" s="23" customFormat="1" ht="63">
      <c r="A16" s="53">
        <v>4</v>
      </c>
      <c r="B16" s="55" t="s">
        <v>37</v>
      </c>
      <c r="C16" s="56">
        <v>118670.33333333333</v>
      </c>
      <c r="D16" s="56">
        <v>454907</v>
      </c>
      <c r="E16" s="56">
        <v>2341</v>
      </c>
      <c r="F16" s="56">
        <f>F17</f>
        <v>9426217</v>
      </c>
      <c r="G16" s="56">
        <f>G17</f>
        <v>123411</v>
      </c>
      <c r="H16" s="56">
        <f>H17</f>
        <v>120197</v>
      </c>
      <c r="I16" s="56">
        <f>I17</f>
        <v>10903</v>
      </c>
      <c r="J16" s="56">
        <f>J17</f>
        <v>407671</v>
      </c>
      <c r="K16" s="56">
        <f>C16+F16+G16+H16+I16+J16</f>
        <v>10207069.333333334</v>
      </c>
      <c r="L16" s="56">
        <f>L17</f>
        <v>33365271</v>
      </c>
      <c r="M16" s="56">
        <v>100</v>
      </c>
      <c r="N16" s="57">
        <f>(D16-E16)/K16</f>
        <v>0.044338485927792264</v>
      </c>
      <c r="O16" s="57" t="s">
        <v>1</v>
      </c>
      <c r="P16" s="57" t="s">
        <v>1</v>
      </c>
      <c r="Q16" s="58" t="str">
        <f>IF(N16&gt;0.04*30%,"иә","жоқ")</f>
        <v>иә</v>
      </c>
      <c r="R16" s="22"/>
    </row>
    <row r="17" spans="1:18" s="23" customFormat="1" ht="78.75">
      <c r="A17" s="53"/>
      <c r="B17" s="54" t="s">
        <v>38</v>
      </c>
      <c r="C17" s="51" t="s">
        <v>1</v>
      </c>
      <c r="D17" s="51" t="s">
        <v>1</v>
      </c>
      <c r="E17" s="51" t="s">
        <v>1</v>
      </c>
      <c r="F17" s="51">
        <v>9426217</v>
      </c>
      <c r="G17" s="51">
        <v>123411</v>
      </c>
      <c r="H17" s="51">
        <v>120197</v>
      </c>
      <c r="I17" s="51">
        <v>10903</v>
      </c>
      <c r="J17" s="51">
        <v>407671</v>
      </c>
      <c r="K17" s="51" t="s">
        <v>1</v>
      </c>
      <c r="L17" s="51">
        <v>33365271</v>
      </c>
      <c r="M17" s="59" t="s">
        <v>1</v>
      </c>
      <c r="N17" s="50" t="s">
        <v>1</v>
      </c>
      <c r="O17" s="50">
        <v>0.062</v>
      </c>
      <c r="P17" s="52">
        <f>N16+O17</f>
        <v>0.10633848592779227</v>
      </c>
      <c r="Q17" s="50" t="s">
        <v>1</v>
      </c>
      <c r="R17" s="22"/>
    </row>
    <row r="18" spans="1:18" s="23" customFormat="1" ht="32.25" customHeight="1">
      <c r="A18" s="60">
        <v>5</v>
      </c>
      <c r="B18" s="73" t="s">
        <v>2</v>
      </c>
      <c r="C18" s="74">
        <v>408258</v>
      </c>
      <c r="D18" s="74">
        <v>3546</v>
      </c>
      <c r="E18" s="74">
        <v>1902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62">
        <v>0</v>
      </c>
      <c r="L18" s="74">
        <v>0</v>
      </c>
      <c r="M18" s="74">
        <v>0</v>
      </c>
      <c r="N18" s="74">
        <v>0</v>
      </c>
      <c r="O18" s="75" t="s">
        <v>1</v>
      </c>
      <c r="P18" s="75" t="s">
        <v>1</v>
      </c>
      <c r="Q18" s="76" t="s">
        <v>1</v>
      </c>
      <c r="R18" s="22"/>
    </row>
    <row r="19" spans="1:18" s="23" customFormat="1" ht="32.25" customHeight="1">
      <c r="A19" s="66"/>
      <c r="B19" s="67" t="s">
        <v>39</v>
      </c>
      <c r="C19" s="68">
        <f>SUM(C18+C9+C11+C13+C16)</f>
        <v>2370211.0000000005</v>
      </c>
      <c r="D19" s="68">
        <f>SUM(D18+D9+D11+D13+D16)</f>
        <v>4018051</v>
      </c>
      <c r="E19" s="68">
        <f>SUM(E18+E9+E11+E13+E16)</f>
        <v>739314</v>
      </c>
      <c r="F19" s="68">
        <f>SUM(F18+F9+F11+F13+F16)</f>
        <v>61242423</v>
      </c>
      <c r="G19" s="68">
        <f>SUM(G18+G9+G11+G13+G16)</f>
        <v>1685006</v>
      </c>
      <c r="H19" s="68">
        <f>SUM(H18+H9+H11+H13+H16)</f>
        <v>1790613</v>
      </c>
      <c r="I19" s="68">
        <f>SUM(I18+I9+I11+I13+I16)</f>
        <v>7810436</v>
      </c>
      <c r="J19" s="68">
        <f>SUM(J18+J9+J11+J13+J16)</f>
        <v>8862294</v>
      </c>
      <c r="K19" s="68">
        <f>SUM(K18+K9+K11+K13+K16)</f>
        <v>83352724.99999999</v>
      </c>
      <c r="L19" s="68">
        <f>SUM(L18+L9+L11+L13+L16)</f>
        <v>365417169</v>
      </c>
      <c r="M19" s="72" t="s">
        <v>1</v>
      </c>
      <c r="N19" s="70" t="s">
        <v>1</v>
      </c>
      <c r="O19" s="70" t="s">
        <v>1</v>
      </c>
      <c r="P19" s="70" t="s">
        <v>1</v>
      </c>
      <c r="Q19" s="70" t="s">
        <v>1</v>
      </c>
      <c r="R19" s="22"/>
    </row>
    <row r="20" spans="3:17" ht="14.25" customHeight="1"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7" ht="19.5" customHeight="1">
      <c r="B21" s="25"/>
      <c r="K21" s="26"/>
      <c r="L21" s="27"/>
      <c r="M21" s="27"/>
      <c r="N21" s="27"/>
      <c r="O21" s="28"/>
      <c r="P21" s="28"/>
      <c r="Q21" s="29"/>
    </row>
    <row r="22" spans="12:17" ht="19.5" customHeight="1">
      <c r="L22" s="27"/>
      <c r="M22" s="27"/>
      <c r="N22" s="27"/>
      <c r="O22" s="28"/>
      <c r="P22" s="28"/>
      <c r="Q22" s="29"/>
    </row>
    <row r="23" spans="4:9" ht="19.5" customHeight="1">
      <c r="D23" s="30"/>
      <c r="E23" s="31"/>
      <c r="F23" s="32"/>
      <c r="G23" s="32"/>
      <c r="H23" s="32"/>
      <c r="I23" s="32"/>
    </row>
    <row r="24" spans="4:11" ht="19.5" customHeight="1">
      <c r="D24" s="33"/>
      <c r="E24" s="34"/>
      <c r="F24" s="35"/>
      <c r="G24" s="36"/>
      <c r="H24" s="36"/>
      <c r="I24" s="37"/>
      <c r="J24" s="37"/>
      <c r="K24" s="37"/>
    </row>
    <row r="25" spans="4:9" ht="19.5" customHeight="1">
      <c r="D25" s="38"/>
      <c r="E25" s="39"/>
      <c r="F25" s="39"/>
      <c r="G25" s="39"/>
      <c r="H25" s="32"/>
      <c r="I25" s="32"/>
    </row>
    <row r="26" spans="4:11" ht="19.5" customHeight="1">
      <c r="D26" s="35"/>
      <c r="E26" s="40"/>
      <c r="F26" s="40"/>
      <c r="G26" s="40"/>
      <c r="H26" s="32"/>
      <c r="I26" s="32"/>
      <c r="K26" s="26"/>
    </row>
  </sheetData>
  <sheetProtection/>
  <mergeCells count="19">
    <mergeCell ref="I24:K24"/>
    <mergeCell ref="D24:E24"/>
    <mergeCell ref="G24:H24"/>
    <mergeCell ref="L21:N21"/>
    <mergeCell ref="L22:N22"/>
    <mergeCell ref="A5:A7"/>
    <mergeCell ref="B5:B7"/>
    <mergeCell ref="C5:N5"/>
    <mergeCell ref="M6:M7"/>
    <mergeCell ref="Q5:Q7"/>
    <mergeCell ref="B2:Q2"/>
    <mergeCell ref="B3:Q3"/>
    <mergeCell ref="B1:Q1"/>
    <mergeCell ref="R5:R6"/>
    <mergeCell ref="F6:F7"/>
    <mergeCell ref="G6:G7"/>
    <mergeCell ref="H6:H7"/>
    <mergeCell ref="I6:I7"/>
    <mergeCell ref="J6:J7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70" zoomScaleNormal="70" zoomScaleSheetLayoutView="70" zoomScalePageLayoutView="0" workbookViewId="0" topLeftCell="A2">
      <selection activeCell="A5" sqref="A5:A7"/>
    </sheetView>
  </sheetViews>
  <sheetFormatPr defaultColWidth="6.7109375" defaultRowHeight="19.5" customHeight="1"/>
  <cols>
    <col min="1" max="1" width="7.00390625" style="3" customWidth="1"/>
    <col min="2" max="2" width="40.421875" style="3" customWidth="1"/>
    <col min="3" max="11" width="19.421875" style="3" customWidth="1"/>
    <col min="12" max="12" width="24.57421875" style="3" customWidth="1"/>
    <col min="13" max="17" width="19.421875" style="3" customWidth="1"/>
    <col min="18" max="18" width="12.140625" style="3" customWidth="1"/>
    <col min="19" max="16384" width="6.7109375" style="3" customWidth="1"/>
  </cols>
  <sheetData>
    <row r="1" spans="2:17" ht="19.5" customHeight="1">
      <c r="B1" s="1" t="s">
        <v>46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9.5" customHeight="1">
      <c r="B2" s="1" t="s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9.5" customHeight="1"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s="4" customFormat="1" ht="18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11" customFormat="1" ht="51" customHeight="1">
      <c r="A5" s="5" t="s">
        <v>5</v>
      </c>
      <c r="B5" s="6" t="s">
        <v>6</v>
      </c>
      <c r="C5" s="7" t="s">
        <v>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9" t="s">
        <v>8</v>
      </c>
      <c r="R5" s="10"/>
    </row>
    <row r="6" spans="1:18" s="11" customFormat="1" ht="141.75">
      <c r="A6" s="5"/>
      <c r="B6" s="12"/>
      <c r="C6" s="13" t="s">
        <v>9</v>
      </c>
      <c r="D6" s="13" t="s">
        <v>10</v>
      </c>
      <c r="E6" s="13" t="s">
        <v>11</v>
      </c>
      <c r="F6" s="6" t="s">
        <v>25</v>
      </c>
      <c r="G6" s="6" t="s">
        <v>26</v>
      </c>
      <c r="H6" s="6" t="s">
        <v>27</v>
      </c>
      <c r="I6" s="6" t="s">
        <v>28</v>
      </c>
      <c r="J6" s="6" t="s">
        <v>29</v>
      </c>
      <c r="K6" s="13" t="s">
        <v>12</v>
      </c>
      <c r="L6" s="14" t="s">
        <v>13</v>
      </c>
      <c r="M6" s="6" t="s">
        <v>14</v>
      </c>
      <c r="N6" s="13" t="s">
        <v>15</v>
      </c>
      <c r="O6" s="15" t="s">
        <v>16</v>
      </c>
      <c r="P6" s="15" t="s">
        <v>17</v>
      </c>
      <c r="Q6" s="16"/>
      <c r="R6" s="10"/>
    </row>
    <row r="7" spans="1:17" s="11" customFormat="1" ht="76.5">
      <c r="A7" s="5"/>
      <c r="B7" s="17"/>
      <c r="C7" s="13" t="s">
        <v>18</v>
      </c>
      <c r="D7" s="13" t="s">
        <v>19</v>
      </c>
      <c r="E7" s="13" t="s">
        <v>20</v>
      </c>
      <c r="F7" s="17"/>
      <c r="G7" s="17"/>
      <c r="H7" s="17"/>
      <c r="I7" s="17"/>
      <c r="J7" s="17"/>
      <c r="K7" s="13" t="s">
        <v>21</v>
      </c>
      <c r="L7" s="13" t="s">
        <v>22</v>
      </c>
      <c r="M7" s="41"/>
      <c r="N7" s="42" t="s">
        <v>23</v>
      </c>
      <c r="O7" s="43" t="s">
        <v>24</v>
      </c>
      <c r="P7" s="18" t="s">
        <v>0</v>
      </c>
      <c r="Q7" s="19"/>
    </row>
    <row r="8" spans="1:17" s="11" customFormat="1" ht="22.5" customHeight="1">
      <c r="A8" s="20"/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</row>
    <row r="9" spans="1:18" s="23" customFormat="1" ht="94.5">
      <c r="A9" s="44">
        <v>1</v>
      </c>
      <c r="B9" s="45" t="s">
        <v>31</v>
      </c>
      <c r="C9" s="46">
        <v>376637</v>
      </c>
      <c r="D9" s="46">
        <v>1629308</v>
      </c>
      <c r="E9" s="46">
        <v>98940</v>
      </c>
      <c r="F9" s="46">
        <f>F10</f>
        <v>18156931</v>
      </c>
      <c r="G9" s="46">
        <f>G10</f>
        <v>479848</v>
      </c>
      <c r="H9" s="46">
        <f>H10</f>
        <v>687082</v>
      </c>
      <c r="I9" s="46">
        <f>I10</f>
        <v>1104110</v>
      </c>
      <c r="J9" s="46">
        <f>J10</f>
        <v>636325</v>
      </c>
      <c r="K9" s="46">
        <f>C9+F9+G9+H9+I9+J9</f>
        <v>21440933</v>
      </c>
      <c r="L9" s="46">
        <f>L10</f>
        <v>81485565</v>
      </c>
      <c r="M9" s="46">
        <v>100</v>
      </c>
      <c r="N9" s="47">
        <f>(D9-E9)/K9</f>
        <v>0.07137599842320294</v>
      </c>
      <c r="O9" s="47" t="s">
        <v>1</v>
      </c>
      <c r="P9" s="47" t="s">
        <v>1</v>
      </c>
      <c r="Q9" s="48" t="str">
        <f>IF(N9&gt;0.04*30%,"иә","жоқ")</f>
        <v>иә</v>
      </c>
      <c r="R9" s="22"/>
    </row>
    <row r="10" spans="1:18" s="23" customFormat="1" ht="32.25" customHeight="1">
      <c r="A10" s="53"/>
      <c r="B10" s="54" t="s">
        <v>30</v>
      </c>
      <c r="C10" s="51" t="s">
        <v>1</v>
      </c>
      <c r="D10" s="51" t="s">
        <v>1</v>
      </c>
      <c r="E10" s="51" t="s">
        <v>1</v>
      </c>
      <c r="F10" s="51">
        <v>18156931</v>
      </c>
      <c r="G10" s="51">
        <v>479848</v>
      </c>
      <c r="H10" s="51">
        <v>687082</v>
      </c>
      <c r="I10" s="51">
        <v>1104110</v>
      </c>
      <c r="J10" s="51">
        <v>636325</v>
      </c>
      <c r="K10" s="51" t="s">
        <v>1</v>
      </c>
      <c r="L10" s="51">
        <v>81485565</v>
      </c>
      <c r="M10" s="52" t="s">
        <v>1</v>
      </c>
      <c r="N10" s="50" t="s">
        <v>1</v>
      </c>
      <c r="O10" s="50">
        <v>0.065</v>
      </c>
      <c r="P10" s="52">
        <f>N9+O10</f>
        <v>0.13637599842320294</v>
      </c>
      <c r="Q10" s="50" t="s">
        <v>1</v>
      </c>
      <c r="R10" s="22"/>
    </row>
    <row r="11" spans="1:18" s="23" customFormat="1" ht="63">
      <c r="A11" s="53">
        <v>2</v>
      </c>
      <c r="B11" s="55" t="s">
        <v>32</v>
      </c>
      <c r="C11" s="56">
        <v>104689</v>
      </c>
      <c r="D11" s="56">
        <v>339017</v>
      </c>
      <c r="E11" s="56">
        <v>1931</v>
      </c>
      <c r="F11" s="56">
        <f>F12</f>
        <v>1284761</v>
      </c>
      <c r="G11" s="56">
        <f>G12</f>
        <v>34797</v>
      </c>
      <c r="H11" s="56">
        <f>H12</f>
        <v>66949</v>
      </c>
      <c r="I11" s="56">
        <f>I12</f>
        <v>0</v>
      </c>
      <c r="J11" s="56">
        <f>J12</f>
        <v>24325</v>
      </c>
      <c r="K11" s="56">
        <f>C11+F11+G11+H11+I11+J11</f>
        <v>1515521</v>
      </c>
      <c r="L11" s="56">
        <f>L12</f>
        <v>6183185</v>
      </c>
      <c r="M11" s="56">
        <v>100</v>
      </c>
      <c r="N11" s="57">
        <f>(D11-E11)/K11</f>
        <v>0.222422520044262</v>
      </c>
      <c r="O11" s="57" t="s">
        <v>1</v>
      </c>
      <c r="P11" s="57" t="s">
        <v>1</v>
      </c>
      <c r="Q11" s="58" t="str">
        <f>IF(N11&gt;0.04*30%,"иә","жоқ")</f>
        <v>иә</v>
      </c>
      <c r="R11" s="22"/>
    </row>
    <row r="12" spans="1:18" s="23" customFormat="1" ht="32.25" customHeight="1">
      <c r="A12" s="53"/>
      <c r="B12" s="54" t="s">
        <v>33</v>
      </c>
      <c r="C12" s="51" t="s">
        <v>1</v>
      </c>
      <c r="D12" s="51" t="s">
        <v>1</v>
      </c>
      <c r="E12" s="51" t="s">
        <v>1</v>
      </c>
      <c r="F12" s="51">
        <v>1284761</v>
      </c>
      <c r="G12" s="51">
        <v>34797</v>
      </c>
      <c r="H12" s="51">
        <v>66949</v>
      </c>
      <c r="I12" s="51">
        <v>0</v>
      </c>
      <c r="J12" s="51">
        <v>24325</v>
      </c>
      <c r="K12" s="51" t="s">
        <v>1</v>
      </c>
      <c r="L12" s="51">
        <v>6183185</v>
      </c>
      <c r="M12" s="52" t="s">
        <v>1</v>
      </c>
      <c r="N12" s="52" t="s">
        <v>1</v>
      </c>
      <c r="O12" s="52">
        <v>0.039</v>
      </c>
      <c r="P12" s="52">
        <f>N11+O12</f>
        <v>0.261422520044262</v>
      </c>
      <c r="Q12" s="50" t="s">
        <v>1</v>
      </c>
      <c r="R12" s="22"/>
    </row>
    <row r="13" spans="1:18" s="23" customFormat="1" ht="47.25">
      <c r="A13" s="53">
        <v>3</v>
      </c>
      <c r="B13" s="55" t="s">
        <v>34</v>
      </c>
      <c r="C13" s="56">
        <v>1361956.6666666667</v>
      </c>
      <c r="D13" s="56">
        <v>2046882</v>
      </c>
      <c r="E13" s="56">
        <v>904161</v>
      </c>
      <c r="F13" s="56">
        <f>F14+F15</f>
        <v>35305487</v>
      </c>
      <c r="G13" s="56">
        <f>G14+G15</f>
        <v>1049286</v>
      </c>
      <c r="H13" s="56">
        <f>H14+H15</f>
        <v>953603</v>
      </c>
      <c r="I13" s="56">
        <f>I14+I15</f>
        <v>7050547</v>
      </c>
      <c r="J13" s="56">
        <f>J14+J15</f>
        <v>7619470</v>
      </c>
      <c r="K13" s="56">
        <f>C13+F13+G13+H13+I13+J13</f>
        <v>53340349.666666664</v>
      </c>
      <c r="L13" s="56">
        <f>L14+L15</f>
        <v>243459251</v>
      </c>
      <c r="M13" s="56">
        <v>100</v>
      </c>
      <c r="N13" s="57">
        <f>(D13-E13)/K13</f>
        <v>0.021423200394093157</v>
      </c>
      <c r="O13" s="57" t="s">
        <v>1</v>
      </c>
      <c r="P13" s="57" t="s">
        <v>1</v>
      </c>
      <c r="Q13" s="58" t="str">
        <f>IF(N13&gt;0.04*30%,"иә","жоқ")</f>
        <v>иә</v>
      </c>
      <c r="R13" s="22"/>
    </row>
    <row r="14" spans="1:18" s="23" customFormat="1" ht="32.25" customHeight="1">
      <c r="A14" s="53"/>
      <c r="B14" s="54" t="s">
        <v>35</v>
      </c>
      <c r="C14" s="51">
        <f>$C$14*M14/100</f>
        <v>1242142.7391397012</v>
      </c>
      <c r="D14" s="51">
        <f>$D$14*M14/100</f>
        <v>1866813.8835859313</v>
      </c>
      <c r="E14" s="51">
        <f>$E$14*M14/100</f>
        <v>824620.231062142</v>
      </c>
      <c r="F14" s="51">
        <v>32446944</v>
      </c>
      <c r="G14" s="51">
        <v>788241</v>
      </c>
      <c r="H14" s="51">
        <v>780452</v>
      </c>
      <c r="I14" s="51">
        <v>7004000</v>
      </c>
      <c r="J14" s="51">
        <v>7452411</v>
      </c>
      <c r="K14" s="51">
        <f>C14+F14+G14+H14+I14+J14</f>
        <v>49714190.7391397</v>
      </c>
      <c r="L14" s="51">
        <v>222041676</v>
      </c>
      <c r="M14" s="52">
        <f>L14/$L$14*100</f>
        <v>100</v>
      </c>
      <c r="N14" s="52">
        <f>(D14-E14)/K14</f>
        <v>0.020963705473803</v>
      </c>
      <c r="O14" s="50">
        <v>0.031</v>
      </c>
      <c r="P14" s="52">
        <f>N13+O14</f>
        <v>0.05242320039409316</v>
      </c>
      <c r="Q14" s="50" t="s">
        <v>1</v>
      </c>
      <c r="R14" s="22"/>
    </row>
    <row r="15" spans="1:18" s="23" customFormat="1" ht="32.25" customHeight="1">
      <c r="A15" s="53"/>
      <c r="B15" s="54" t="s">
        <v>36</v>
      </c>
      <c r="C15" s="51">
        <f>$C$14*M15/100</f>
        <v>119813.92752696562</v>
      </c>
      <c r="D15" s="51">
        <f>$D$14*M15/100</f>
        <v>180068.11641406882</v>
      </c>
      <c r="E15" s="51">
        <f>$E$14*M15/100</f>
        <v>79540.7689378581</v>
      </c>
      <c r="F15" s="51">
        <v>2858543</v>
      </c>
      <c r="G15" s="51">
        <v>261045</v>
      </c>
      <c r="H15" s="51">
        <v>173151</v>
      </c>
      <c r="I15" s="51">
        <v>46547</v>
      </c>
      <c r="J15" s="51">
        <v>167059</v>
      </c>
      <c r="K15" s="51">
        <f>C15+F15+G15+H15+I15+J15</f>
        <v>3626158.9275269657</v>
      </c>
      <c r="L15" s="51">
        <v>21417575</v>
      </c>
      <c r="M15" s="52">
        <f>L15/$L$14*100</f>
        <v>9.64574551310809</v>
      </c>
      <c r="N15" s="52">
        <f>(D15-E15)/K15</f>
        <v>0.027722818962259387</v>
      </c>
      <c r="O15" s="52">
        <v>0.089</v>
      </c>
      <c r="P15" s="52">
        <f>N15+O15</f>
        <v>0.11672281896225939</v>
      </c>
      <c r="Q15" s="50" t="s">
        <v>1</v>
      </c>
      <c r="R15" s="22"/>
    </row>
    <row r="16" spans="1:18" s="23" customFormat="1" ht="63">
      <c r="A16" s="53">
        <v>4</v>
      </c>
      <c r="B16" s="55" t="s">
        <v>37</v>
      </c>
      <c r="C16" s="56">
        <v>118670.33333333333</v>
      </c>
      <c r="D16" s="56">
        <v>468653</v>
      </c>
      <c r="E16" s="56">
        <v>9716</v>
      </c>
      <c r="F16" s="56">
        <f>F17</f>
        <v>9970056</v>
      </c>
      <c r="G16" s="56">
        <f>G17</f>
        <v>134341</v>
      </c>
      <c r="H16" s="56">
        <f>H17</f>
        <v>119741</v>
      </c>
      <c r="I16" s="56">
        <f>I17</f>
        <v>12811</v>
      </c>
      <c r="J16" s="56">
        <f>J17</f>
        <v>425734</v>
      </c>
      <c r="K16" s="56">
        <f>C16+F16+G16+H16+I16+J16</f>
        <v>10781353.333333334</v>
      </c>
      <c r="L16" s="56">
        <f>L17</f>
        <v>33899712</v>
      </c>
      <c r="M16" s="56">
        <v>100</v>
      </c>
      <c r="N16" s="57">
        <f>(D16-E16)/K16</f>
        <v>0.04256766157371709</v>
      </c>
      <c r="O16" s="57" t="s">
        <v>1</v>
      </c>
      <c r="P16" s="57" t="s">
        <v>1</v>
      </c>
      <c r="Q16" s="58" t="str">
        <f>IF(N16&gt;0.04*30%,"иә","жоқ")</f>
        <v>иә</v>
      </c>
      <c r="R16" s="22"/>
    </row>
    <row r="17" spans="1:18" s="23" customFormat="1" ht="78.75">
      <c r="A17" s="60"/>
      <c r="B17" s="61" t="s">
        <v>38</v>
      </c>
      <c r="C17" s="62" t="s">
        <v>1</v>
      </c>
      <c r="D17" s="62" t="s">
        <v>1</v>
      </c>
      <c r="E17" s="62" t="s">
        <v>1</v>
      </c>
      <c r="F17" s="62">
        <v>9970056</v>
      </c>
      <c r="G17" s="62">
        <v>134341</v>
      </c>
      <c r="H17" s="62">
        <v>119741</v>
      </c>
      <c r="I17" s="62">
        <v>12811</v>
      </c>
      <c r="J17" s="62">
        <v>425734</v>
      </c>
      <c r="K17" s="62" t="s">
        <v>1</v>
      </c>
      <c r="L17" s="62">
        <v>33899712</v>
      </c>
      <c r="M17" s="63" t="s">
        <v>1</v>
      </c>
      <c r="N17" s="64" t="s">
        <v>1</v>
      </c>
      <c r="O17" s="64">
        <v>0.061</v>
      </c>
      <c r="P17" s="65">
        <f>N16+O17</f>
        <v>0.10356766157371708</v>
      </c>
      <c r="Q17" s="64" t="s">
        <v>1</v>
      </c>
      <c r="R17" s="22"/>
    </row>
    <row r="18" spans="1:18" s="23" customFormat="1" ht="32.25" customHeight="1">
      <c r="A18" s="66"/>
      <c r="B18" s="67" t="s">
        <v>39</v>
      </c>
      <c r="C18" s="68">
        <f>SUM(C9+C11+C13+C16)</f>
        <v>1961953</v>
      </c>
      <c r="D18" s="68">
        <f>SUM(D9+D11+D13+D16)</f>
        <v>4483860</v>
      </c>
      <c r="E18" s="68">
        <f>SUM(E9+E11+E13+E16)</f>
        <v>1014748</v>
      </c>
      <c r="F18" s="68">
        <f>SUM(F9+F11+F13+F16)</f>
        <v>64717235</v>
      </c>
      <c r="G18" s="68">
        <f>SUM(G9+G11+G13+G16)</f>
        <v>1698272</v>
      </c>
      <c r="H18" s="68">
        <f>SUM(H9+H11+H13+H16)</f>
        <v>1827375</v>
      </c>
      <c r="I18" s="68">
        <f>SUM(I9+I11+I13+I16)</f>
        <v>8167468</v>
      </c>
      <c r="J18" s="68">
        <f>SUM(J9+J11+J13+J16)</f>
        <v>8705854</v>
      </c>
      <c r="K18" s="68">
        <f>SUM(K9+K11+K13+K16)</f>
        <v>87078156.99999999</v>
      </c>
      <c r="L18" s="68">
        <f>SUM(L9+L11+L13+L16)</f>
        <v>365027713</v>
      </c>
      <c r="M18" s="72" t="s">
        <v>1</v>
      </c>
      <c r="N18" s="70" t="s">
        <v>1</v>
      </c>
      <c r="O18" s="70" t="s">
        <v>1</v>
      </c>
      <c r="P18" s="70" t="s">
        <v>1</v>
      </c>
      <c r="Q18" s="70" t="s">
        <v>1</v>
      </c>
      <c r="R18" s="22"/>
    </row>
    <row r="19" spans="3:17" ht="14.25" customHeight="1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 ht="19.5" customHeight="1">
      <c r="B20" s="25"/>
      <c r="K20" s="26"/>
      <c r="L20" s="27"/>
      <c r="M20" s="27"/>
      <c r="N20" s="27"/>
      <c r="O20" s="28"/>
      <c r="P20" s="28"/>
      <c r="Q20" s="29"/>
    </row>
    <row r="21" spans="12:17" ht="19.5" customHeight="1">
      <c r="L21" s="27"/>
      <c r="M21" s="27"/>
      <c r="N21" s="27"/>
      <c r="O21" s="28"/>
      <c r="P21" s="28"/>
      <c r="Q21" s="29"/>
    </row>
    <row r="22" spans="4:9" ht="19.5" customHeight="1">
      <c r="D22" s="30"/>
      <c r="E22" s="31"/>
      <c r="F22" s="32"/>
      <c r="G22" s="32"/>
      <c r="H22" s="32"/>
      <c r="I22" s="32"/>
    </row>
    <row r="23" spans="4:11" ht="19.5" customHeight="1">
      <c r="D23" s="33"/>
      <c r="E23" s="34"/>
      <c r="F23" s="35"/>
      <c r="G23" s="36"/>
      <c r="H23" s="36"/>
      <c r="I23" s="37"/>
      <c r="J23" s="37"/>
      <c r="K23" s="37"/>
    </row>
    <row r="24" spans="4:9" ht="19.5" customHeight="1">
      <c r="D24" s="38"/>
      <c r="E24" s="39"/>
      <c r="F24" s="39"/>
      <c r="G24" s="39"/>
      <c r="H24" s="32"/>
      <c r="I24" s="32"/>
    </row>
    <row r="25" spans="4:11" ht="19.5" customHeight="1">
      <c r="D25" s="35"/>
      <c r="E25" s="40"/>
      <c r="F25" s="40"/>
      <c r="G25" s="40"/>
      <c r="H25" s="32"/>
      <c r="I25" s="32"/>
      <c r="K25" s="26"/>
    </row>
  </sheetData>
  <sheetProtection/>
  <mergeCells count="19">
    <mergeCell ref="B2:Q2"/>
    <mergeCell ref="B3:Q3"/>
    <mergeCell ref="B1:Q1"/>
    <mergeCell ref="R5:R6"/>
    <mergeCell ref="F6:F7"/>
    <mergeCell ref="G6:G7"/>
    <mergeCell ref="H6:H7"/>
    <mergeCell ref="I6:I7"/>
    <mergeCell ref="J6:J7"/>
    <mergeCell ref="M6:M7"/>
    <mergeCell ref="A5:A7"/>
    <mergeCell ref="B5:B7"/>
    <mergeCell ref="C5:N5"/>
    <mergeCell ref="Q5:Q7"/>
    <mergeCell ref="I23:K23"/>
    <mergeCell ref="D23:E23"/>
    <mergeCell ref="G23:H23"/>
    <mergeCell ref="L20:N20"/>
    <mergeCell ref="L21:N21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70" zoomScaleNormal="70" zoomScaleSheetLayoutView="70" zoomScalePageLayoutView="0" workbookViewId="0" topLeftCell="A1">
      <selection activeCell="A5" sqref="A5:A7"/>
    </sheetView>
  </sheetViews>
  <sheetFormatPr defaultColWidth="6.7109375" defaultRowHeight="19.5" customHeight="1"/>
  <cols>
    <col min="1" max="1" width="7.00390625" style="3" customWidth="1"/>
    <col min="2" max="2" width="40.421875" style="3" customWidth="1"/>
    <col min="3" max="11" width="19.421875" style="3" customWidth="1"/>
    <col min="12" max="12" width="24.57421875" style="3" customWidth="1"/>
    <col min="13" max="17" width="19.421875" style="3" customWidth="1"/>
    <col min="18" max="18" width="12.140625" style="3" customWidth="1"/>
    <col min="19" max="16384" width="6.7109375" style="3" customWidth="1"/>
  </cols>
  <sheetData>
    <row r="1" spans="2:17" ht="19.5" customHeight="1">
      <c r="B1" s="1" t="s">
        <v>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9.5" customHeight="1">
      <c r="B2" s="1" t="s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9.5" customHeight="1"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s="4" customFormat="1" ht="18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11" customFormat="1" ht="51" customHeight="1">
      <c r="A5" s="5" t="s">
        <v>5</v>
      </c>
      <c r="B5" s="6" t="s">
        <v>6</v>
      </c>
      <c r="C5" s="7" t="s">
        <v>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9" t="s">
        <v>8</v>
      </c>
      <c r="R5" s="10"/>
    </row>
    <row r="6" spans="1:18" s="11" customFormat="1" ht="141.75">
      <c r="A6" s="5"/>
      <c r="B6" s="12"/>
      <c r="C6" s="13" t="s">
        <v>9</v>
      </c>
      <c r="D6" s="13" t="s">
        <v>10</v>
      </c>
      <c r="E6" s="13" t="s">
        <v>11</v>
      </c>
      <c r="F6" s="6" t="s">
        <v>25</v>
      </c>
      <c r="G6" s="6" t="s">
        <v>26</v>
      </c>
      <c r="H6" s="6" t="s">
        <v>27</v>
      </c>
      <c r="I6" s="6" t="s">
        <v>28</v>
      </c>
      <c r="J6" s="6" t="s">
        <v>29</v>
      </c>
      <c r="K6" s="13" t="s">
        <v>12</v>
      </c>
      <c r="L6" s="14" t="s">
        <v>13</v>
      </c>
      <c r="M6" s="6" t="s">
        <v>14</v>
      </c>
      <c r="N6" s="13" t="s">
        <v>15</v>
      </c>
      <c r="O6" s="15" t="s">
        <v>16</v>
      </c>
      <c r="P6" s="15" t="s">
        <v>17</v>
      </c>
      <c r="Q6" s="16"/>
      <c r="R6" s="10"/>
    </row>
    <row r="7" spans="1:17" s="11" customFormat="1" ht="76.5">
      <c r="A7" s="5"/>
      <c r="B7" s="17"/>
      <c r="C7" s="13" t="s">
        <v>18</v>
      </c>
      <c r="D7" s="13" t="s">
        <v>19</v>
      </c>
      <c r="E7" s="13" t="s">
        <v>20</v>
      </c>
      <c r="F7" s="17"/>
      <c r="G7" s="17"/>
      <c r="H7" s="17"/>
      <c r="I7" s="17"/>
      <c r="J7" s="17"/>
      <c r="K7" s="13" t="s">
        <v>21</v>
      </c>
      <c r="L7" s="13" t="s">
        <v>22</v>
      </c>
      <c r="M7" s="41"/>
      <c r="N7" s="42" t="s">
        <v>23</v>
      </c>
      <c r="O7" s="43" t="s">
        <v>24</v>
      </c>
      <c r="P7" s="18" t="s">
        <v>0</v>
      </c>
      <c r="Q7" s="19"/>
    </row>
    <row r="8" spans="1:17" s="11" customFormat="1" ht="22.5" customHeight="1">
      <c r="A8" s="20"/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</row>
    <row r="9" spans="1:18" s="23" customFormat="1" ht="94.5">
      <c r="A9" s="44">
        <v>1</v>
      </c>
      <c r="B9" s="45" t="s">
        <v>31</v>
      </c>
      <c r="C9" s="46">
        <v>376637</v>
      </c>
      <c r="D9" s="46">
        <v>1839600</v>
      </c>
      <c r="E9" s="46">
        <v>284913</v>
      </c>
      <c r="F9" s="46">
        <f>F10</f>
        <v>19759962</v>
      </c>
      <c r="G9" s="46">
        <f>G10</f>
        <v>442722</v>
      </c>
      <c r="H9" s="46">
        <f>H10</f>
        <v>659786</v>
      </c>
      <c r="I9" s="46">
        <f>I10</f>
        <v>1148733</v>
      </c>
      <c r="J9" s="46">
        <f>J10</f>
        <v>730911</v>
      </c>
      <c r="K9" s="46">
        <f>C9+F9+G9+H9+I9+J9</f>
        <v>23118751</v>
      </c>
      <c r="L9" s="46">
        <f>L10</f>
        <v>79719429</v>
      </c>
      <c r="M9" s="46">
        <v>100</v>
      </c>
      <c r="N9" s="47">
        <f>(D9-E9)/K9</f>
        <v>0.06724788030287622</v>
      </c>
      <c r="O9" s="47" t="s">
        <v>1</v>
      </c>
      <c r="P9" s="47" t="s">
        <v>1</v>
      </c>
      <c r="Q9" s="48" t="str">
        <f>IF(N9&gt;0.04*30%,"иә","жоқ")</f>
        <v>иә</v>
      </c>
      <c r="R9" s="22"/>
    </row>
    <row r="10" spans="1:18" s="23" customFormat="1" ht="32.25" customHeight="1">
      <c r="A10" s="53"/>
      <c r="B10" s="54" t="s">
        <v>30</v>
      </c>
      <c r="C10" s="51" t="s">
        <v>1</v>
      </c>
      <c r="D10" s="51" t="s">
        <v>1</v>
      </c>
      <c r="E10" s="51" t="s">
        <v>1</v>
      </c>
      <c r="F10" s="51">
        <v>19759962</v>
      </c>
      <c r="G10" s="51">
        <v>442722</v>
      </c>
      <c r="H10" s="51">
        <v>659786</v>
      </c>
      <c r="I10" s="51">
        <v>1148733</v>
      </c>
      <c r="J10" s="51">
        <v>730911</v>
      </c>
      <c r="K10" s="51" t="s">
        <v>1</v>
      </c>
      <c r="L10" s="51">
        <v>79719429</v>
      </c>
      <c r="M10" s="52" t="s">
        <v>1</v>
      </c>
      <c r="N10" s="50" t="s">
        <v>1</v>
      </c>
      <c r="O10" s="50">
        <v>0.056</v>
      </c>
      <c r="P10" s="52">
        <f>N9+O10</f>
        <v>0.12324788030287623</v>
      </c>
      <c r="Q10" s="50" t="s">
        <v>1</v>
      </c>
      <c r="R10" s="22"/>
    </row>
    <row r="11" spans="1:18" s="23" customFormat="1" ht="63">
      <c r="A11" s="53">
        <v>2</v>
      </c>
      <c r="B11" s="55" t="s">
        <v>47</v>
      </c>
      <c r="C11" s="56">
        <v>104689</v>
      </c>
      <c r="D11" s="56">
        <v>324854</v>
      </c>
      <c r="E11" s="56">
        <v>732</v>
      </c>
      <c r="F11" s="56">
        <f>F12</f>
        <v>1294378</v>
      </c>
      <c r="G11" s="56">
        <f>G12</f>
        <v>40757</v>
      </c>
      <c r="H11" s="56">
        <f>H12</f>
        <v>81347</v>
      </c>
      <c r="I11" s="56">
        <f>I12</f>
        <v>0</v>
      </c>
      <c r="J11" s="56">
        <f>J12</f>
        <v>44954</v>
      </c>
      <c r="K11" s="56">
        <f>C11+F11+G11+H11+I11+J11</f>
        <v>1566125</v>
      </c>
      <c r="L11" s="56">
        <f>L12</f>
        <v>67033056</v>
      </c>
      <c r="M11" s="56">
        <v>100</v>
      </c>
      <c r="N11" s="57">
        <f>(D11-E11)/K11</f>
        <v>0.20695793758480327</v>
      </c>
      <c r="O11" s="57" t="s">
        <v>1</v>
      </c>
      <c r="P11" s="57" t="s">
        <v>1</v>
      </c>
      <c r="Q11" s="58" t="str">
        <f>IF(N11&gt;0.04*70%,"иә","жоқ")</f>
        <v>иә</v>
      </c>
      <c r="R11" s="22"/>
    </row>
    <row r="12" spans="1:18" s="23" customFormat="1" ht="32.25" customHeight="1">
      <c r="A12" s="53"/>
      <c r="B12" s="54" t="s">
        <v>33</v>
      </c>
      <c r="C12" s="51" t="s">
        <v>1</v>
      </c>
      <c r="D12" s="51" t="s">
        <v>1</v>
      </c>
      <c r="E12" s="51" t="s">
        <v>1</v>
      </c>
      <c r="F12" s="51">
        <v>1294378</v>
      </c>
      <c r="G12" s="51">
        <v>40757</v>
      </c>
      <c r="H12" s="51">
        <v>81347</v>
      </c>
      <c r="I12" s="51">
        <v>0</v>
      </c>
      <c r="J12" s="51">
        <v>44954</v>
      </c>
      <c r="K12" s="51" t="s">
        <v>1</v>
      </c>
      <c r="L12" s="51">
        <v>67033056</v>
      </c>
      <c r="M12" s="52" t="s">
        <v>1</v>
      </c>
      <c r="N12" s="52" t="s">
        <v>1</v>
      </c>
      <c r="O12" s="52">
        <v>0.014</v>
      </c>
      <c r="P12" s="52">
        <f>N11+O12</f>
        <v>0.22095793758480328</v>
      </c>
      <c r="Q12" s="50" t="s">
        <v>1</v>
      </c>
      <c r="R12" s="22"/>
    </row>
    <row r="13" spans="1:18" s="23" customFormat="1" ht="47.25">
      <c r="A13" s="53">
        <v>3</v>
      </c>
      <c r="B13" s="55" t="s">
        <v>34</v>
      </c>
      <c r="C13" s="56">
        <v>1361956.6666666667</v>
      </c>
      <c r="D13" s="56">
        <v>847607</v>
      </c>
      <c r="E13" s="56">
        <v>162182</v>
      </c>
      <c r="F13" s="56">
        <f>F14+F15</f>
        <v>36277780</v>
      </c>
      <c r="G13" s="56">
        <f>G14+G15</f>
        <v>937652</v>
      </c>
      <c r="H13" s="56">
        <f>H14+H15</f>
        <v>735375</v>
      </c>
      <c r="I13" s="56">
        <f>I14+I15</f>
        <v>6144266</v>
      </c>
      <c r="J13" s="56">
        <f>J14+J15</f>
        <v>6948956</v>
      </c>
      <c r="K13" s="56">
        <f>C13+F13+G13+H13+I13+J13</f>
        <v>52405985.666666664</v>
      </c>
      <c r="L13" s="56">
        <f>L14+L15</f>
        <v>232863033</v>
      </c>
      <c r="M13" s="56">
        <v>100</v>
      </c>
      <c r="N13" s="57">
        <f>(D13-E13)/K13</f>
        <v>0.013079135737656228</v>
      </c>
      <c r="O13" s="57" t="s">
        <v>1</v>
      </c>
      <c r="P13" s="57" t="s">
        <v>1</v>
      </c>
      <c r="Q13" s="58" t="str">
        <f>IF(N13&gt;0.04*65%,"иә","жоқ")</f>
        <v>жоқ</v>
      </c>
      <c r="R13" s="22"/>
    </row>
    <row r="14" spans="1:18" s="23" customFormat="1" ht="32.25" customHeight="1">
      <c r="A14" s="53"/>
      <c r="B14" s="54" t="s">
        <v>35</v>
      </c>
      <c r="C14" s="51">
        <f>$C$14*M14/100</f>
        <v>1234751.6293330109</v>
      </c>
      <c r="D14" s="51">
        <f>$D$14*M14/100</f>
        <v>768441.5737290212</v>
      </c>
      <c r="E14" s="51">
        <f>$E$14*M14/100</f>
        <v>147034.40546210698</v>
      </c>
      <c r="F14" s="51">
        <v>34011236</v>
      </c>
      <c r="G14" s="51">
        <v>677374</v>
      </c>
      <c r="H14" s="51">
        <v>551667</v>
      </c>
      <c r="I14" s="51">
        <v>6099415</v>
      </c>
      <c r="J14" s="51">
        <v>6779441</v>
      </c>
      <c r="K14" s="51">
        <f>C14+F14+G14+H14+I14+J14</f>
        <v>49353884.62933301</v>
      </c>
      <c r="L14" s="51">
        <v>211113919</v>
      </c>
      <c r="M14" s="52">
        <f>L14/$L$14*100</f>
        <v>100</v>
      </c>
      <c r="N14" s="52">
        <f>(D14-E14)/K14</f>
        <v>0.012590846149881115</v>
      </c>
      <c r="O14" s="50">
        <v>0.021</v>
      </c>
      <c r="P14" s="52">
        <f>N13+O14</f>
        <v>0.03407913573765623</v>
      </c>
      <c r="Q14" s="50" t="s">
        <v>1</v>
      </c>
      <c r="R14" s="22"/>
    </row>
    <row r="15" spans="1:18" s="23" customFormat="1" ht="32.25" customHeight="1">
      <c r="A15" s="53"/>
      <c r="B15" s="54" t="s">
        <v>36</v>
      </c>
      <c r="C15" s="51">
        <f>$C$14*M15/100</f>
        <v>127205.03733365586</v>
      </c>
      <c r="D15" s="51">
        <f>$D$14*M15/100</f>
        <v>79165.42627097879</v>
      </c>
      <c r="E15" s="51">
        <f>$E$14*M15/100</f>
        <v>15147.594537893012</v>
      </c>
      <c r="F15" s="51">
        <v>2266544</v>
      </c>
      <c r="G15" s="51">
        <v>260278</v>
      </c>
      <c r="H15" s="51">
        <v>183708</v>
      </c>
      <c r="I15" s="51">
        <v>44851</v>
      </c>
      <c r="J15" s="51">
        <v>169515</v>
      </c>
      <c r="K15" s="51">
        <f>C15+F15+G15+H15+I15+J15</f>
        <v>3052101.0373336556</v>
      </c>
      <c r="L15" s="51">
        <v>21749114</v>
      </c>
      <c r="M15" s="52">
        <f>L15/$L$14*100</f>
        <v>10.302074871718904</v>
      </c>
      <c r="N15" s="52">
        <f>(D15-E15)/K15</f>
        <v>0.02097500408735235</v>
      </c>
      <c r="O15" s="52">
        <v>0.1</v>
      </c>
      <c r="P15" s="52">
        <f>N15+O15</f>
        <v>0.12097500408735236</v>
      </c>
      <c r="Q15" s="50" t="s">
        <v>1</v>
      </c>
      <c r="R15" s="22"/>
    </row>
    <row r="16" spans="1:18" s="23" customFormat="1" ht="63">
      <c r="A16" s="53">
        <v>4</v>
      </c>
      <c r="B16" s="55" t="s">
        <v>37</v>
      </c>
      <c r="C16" s="56">
        <v>118670.33333333333</v>
      </c>
      <c r="D16" s="56">
        <v>462184</v>
      </c>
      <c r="E16" s="56">
        <v>3177</v>
      </c>
      <c r="F16" s="56">
        <f>F17</f>
        <v>9317824</v>
      </c>
      <c r="G16" s="56">
        <f>G17</f>
        <v>140140</v>
      </c>
      <c r="H16" s="56">
        <f>H17</f>
        <v>128850</v>
      </c>
      <c r="I16" s="56">
        <f>I17</f>
        <v>26632</v>
      </c>
      <c r="J16" s="56">
        <f>J17</f>
        <v>488259</v>
      </c>
      <c r="K16" s="56">
        <f>C16+F16+G16+H16+I16+J16</f>
        <v>10220375.333333334</v>
      </c>
      <c r="L16" s="56">
        <f>L17</f>
        <v>34111280</v>
      </c>
      <c r="M16" s="56">
        <v>100</v>
      </c>
      <c r="N16" s="57">
        <f>(D16-E16)/K16</f>
        <v>0.04491097293687127</v>
      </c>
      <c r="O16" s="57" t="s">
        <v>1</v>
      </c>
      <c r="P16" s="57" t="s">
        <v>1</v>
      </c>
      <c r="Q16" s="58" t="str">
        <f>IF(N16&gt;0.04*30%,"иә","жоқ")</f>
        <v>иә</v>
      </c>
      <c r="R16" s="22"/>
    </row>
    <row r="17" spans="1:18" s="23" customFormat="1" ht="78.75">
      <c r="A17" s="60"/>
      <c r="B17" s="61" t="s">
        <v>38</v>
      </c>
      <c r="C17" s="62" t="s">
        <v>1</v>
      </c>
      <c r="D17" s="62" t="s">
        <v>1</v>
      </c>
      <c r="E17" s="62" t="s">
        <v>1</v>
      </c>
      <c r="F17" s="62">
        <v>9317824</v>
      </c>
      <c r="G17" s="62">
        <v>140140</v>
      </c>
      <c r="H17" s="62">
        <v>128850</v>
      </c>
      <c r="I17" s="62">
        <v>26632</v>
      </c>
      <c r="J17" s="62">
        <v>488259</v>
      </c>
      <c r="K17" s="62" t="s">
        <v>1</v>
      </c>
      <c r="L17" s="62">
        <v>34111280</v>
      </c>
      <c r="M17" s="63" t="s">
        <v>1</v>
      </c>
      <c r="N17" s="64" t="s">
        <v>1</v>
      </c>
      <c r="O17" s="64">
        <v>0.067</v>
      </c>
      <c r="P17" s="65">
        <f>N16+O17</f>
        <v>0.11191097293687127</v>
      </c>
      <c r="Q17" s="64" t="s">
        <v>1</v>
      </c>
      <c r="R17" s="22"/>
    </row>
    <row r="18" spans="1:18" s="23" customFormat="1" ht="32.25" customHeight="1">
      <c r="A18" s="66"/>
      <c r="B18" s="67" t="s">
        <v>39</v>
      </c>
      <c r="C18" s="68">
        <f>SUM(C9+C11+C13+C16)</f>
        <v>1961953</v>
      </c>
      <c r="D18" s="68">
        <f>SUM(D9+D11+D13+D16)</f>
        <v>3474245</v>
      </c>
      <c r="E18" s="68">
        <f>SUM(E9+E11+E13+E16)</f>
        <v>451004</v>
      </c>
      <c r="F18" s="68">
        <f>SUM(F9+F11+F13+F16)</f>
        <v>66649944</v>
      </c>
      <c r="G18" s="68">
        <f>SUM(G9+G11+G13+G16)</f>
        <v>1561271</v>
      </c>
      <c r="H18" s="68">
        <f>SUM(H9+H11+H13+H16)</f>
        <v>1605358</v>
      </c>
      <c r="I18" s="68">
        <f>SUM(I9+I11+I13+I16)</f>
        <v>7319631</v>
      </c>
      <c r="J18" s="68">
        <f>SUM(J9+J11+J13+J16)</f>
        <v>8213080</v>
      </c>
      <c r="K18" s="68">
        <f>SUM(K9+K11+K13+K16)</f>
        <v>87311236.99999999</v>
      </c>
      <c r="L18" s="68">
        <f>SUM(L9+L11+L13+L16)</f>
        <v>413726798</v>
      </c>
      <c r="M18" s="72" t="s">
        <v>1</v>
      </c>
      <c r="N18" s="70" t="s">
        <v>1</v>
      </c>
      <c r="O18" s="70" t="s">
        <v>1</v>
      </c>
      <c r="P18" s="70" t="s">
        <v>1</v>
      </c>
      <c r="Q18" s="70" t="s">
        <v>1</v>
      </c>
      <c r="R18" s="22"/>
    </row>
    <row r="19" spans="3:17" ht="14.25" customHeight="1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 ht="19.5" customHeight="1">
      <c r="B20" s="25"/>
      <c r="K20" s="26"/>
      <c r="L20" s="27"/>
      <c r="M20" s="27"/>
      <c r="N20" s="27"/>
      <c r="O20" s="28"/>
      <c r="P20" s="28"/>
      <c r="Q20" s="29"/>
    </row>
    <row r="21" spans="12:17" ht="19.5" customHeight="1">
      <c r="L21" s="27"/>
      <c r="M21" s="27"/>
      <c r="N21" s="27"/>
      <c r="O21" s="28"/>
      <c r="P21" s="28"/>
      <c r="Q21" s="29"/>
    </row>
    <row r="22" spans="4:9" ht="19.5" customHeight="1">
      <c r="D22" s="30"/>
      <c r="E22" s="31"/>
      <c r="F22" s="32"/>
      <c r="G22" s="32"/>
      <c r="H22" s="32"/>
      <c r="I22" s="32"/>
    </row>
    <row r="23" spans="4:11" ht="19.5" customHeight="1">
      <c r="D23" s="33"/>
      <c r="E23" s="34"/>
      <c r="F23" s="35"/>
      <c r="G23" s="36"/>
      <c r="H23" s="36"/>
      <c r="I23" s="37"/>
      <c r="J23" s="37"/>
      <c r="K23" s="37"/>
    </row>
    <row r="24" spans="4:9" ht="19.5" customHeight="1">
      <c r="D24" s="38"/>
      <c r="E24" s="39"/>
      <c r="F24" s="39"/>
      <c r="G24" s="39"/>
      <c r="H24" s="32"/>
      <c r="I24" s="32"/>
    </row>
    <row r="25" spans="4:11" ht="19.5" customHeight="1">
      <c r="D25" s="35"/>
      <c r="E25" s="40"/>
      <c r="F25" s="40"/>
      <c r="G25" s="40"/>
      <c r="H25" s="32"/>
      <c r="I25" s="32"/>
      <c r="K25" s="26"/>
    </row>
  </sheetData>
  <sheetProtection/>
  <mergeCells count="19">
    <mergeCell ref="B2:Q2"/>
    <mergeCell ref="B3:Q3"/>
    <mergeCell ref="B1:Q1"/>
    <mergeCell ref="R5:R6"/>
    <mergeCell ref="F6:F7"/>
    <mergeCell ref="G6:G7"/>
    <mergeCell ref="H6:H7"/>
    <mergeCell ref="I6:I7"/>
    <mergeCell ref="J6:J7"/>
    <mergeCell ref="M6:M7"/>
    <mergeCell ref="A5:A7"/>
    <mergeCell ref="B5:B7"/>
    <mergeCell ref="C5:N5"/>
    <mergeCell ref="Q5:Q7"/>
    <mergeCell ref="I23:K23"/>
    <mergeCell ref="D23:E23"/>
    <mergeCell ref="G23:H23"/>
    <mergeCell ref="L20:N20"/>
    <mergeCell ref="L21:N21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70" zoomScaleNormal="70" zoomScaleSheetLayoutView="70" zoomScalePageLayoutView="0" workbookViewId="0" topLeftCell="A1">
      <selection activeCell="A5" sqref="A5:A7"/>
    </sheetView>
  </sheetViews>
  <sheetFormatPr defaultColWidth="6.7109375" defaultRowHeight="19.5" customHeight="1"/>
  <cols>
    <col min="1" max="1" width="7.00390625" style="3" customWidth="1"/>
    <col min="2" max="2" width="40.421875" style="3" customWidth="1"/>
    <col min="3" max="11" width="19.421875" style="3" customWidth="1"/>
    <col min="12" max="12" width="24.57421875" style="3" customWidth="1"/>
    <col min="13" max="17" width="19.421875" style="3" customWidth="1"/>
    <col min="18" max="18" width="12.140625" style="3" customWidth="1"/>
    <col min="19" max="16384" width="6.7109375" style="3" customWidth="1"/>
  </cols>
  <sheetData>
    <row r="1" spans="2:17" ht="19.5" customHeight="1">
      <c r="B1" s="1" t="s">
        <v>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9.5" customHeight="1">
      <c r="B2" s="1" t="s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9.5" customHeight="1"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s="4" customFormat="1" ht="18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11" customFormat="1" ht="51" customHeight="1">
      <c r="A5" s="5" t="s">
        <v>5</v>
      </c>
      <c r="B5" s="6" t="s">
        <v>6</v>
      </c>
      <c r="C5" s="7" t="s">
        <v>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9" t="s">
        <v>8</v>
      </c>
      <c r="R5" s="10"/>
    </row>
    <row r="6" spans="1:18" s="11" customFormat="1" ht="141.75">
      <c r="A6" s="5"/>
      <c r="B6" s="12"/>
      <c r="C6" s="13" t="s">
        <v>9</v>
      </c>
      <c r="D6" s="13" t="s">
        <v>10</v>
      </c>
      <c r="E6" s="13" t="s">
        <v>11</v>
      </c>
      <c r="F6" s="6" t="s">
        <v>25</v>
      </c>
      <c r="G6" s="6" t="s">
        <v>26</v>
      </c>
      <c r="H6" s="6" t="s">
        <v>27</v>
      </c>
      <c r="I6" s="6" t="s">
        <v>28</v>
      </c>
      <c r="J6" s="6" t="s">
        <v>29</v>
      </c>
      <c r="K6" s="13" t="s">
        <v>12</v>
      </c>
      <c r="L6" s="14" t="s">
        <v>13</v>
      </c>
      <c r="M6" s="6" t="s">
        <v>14</v>
      </c>
      <c r="N6" s="13" t="s">
        <v>15</v>
      </c>
      <c r="O6" s="15" t="s">
        <v>16</v>
      </c>
      <c r="P6" s="15" t="s">
        <v>17</v>
      </c>
      <c r="Q6" s="16"/>
      <c r="R6" s="10"/>
    </row>
    <row r="7" spans="1:17" s="11" customFormat="1" ht="76.5">
      <c r="A7" s="5"/>
      <c r="B7" s="17"/>
      <c r="C7" s="13" t="s">
        <v>18</v>
      </c>
      <c r="D7" s="13" t="s">
        <v>19</v>
      </c>
      <c r="E7" s="13" t="s">
        <v>20</v>
      </c>
      <c r="F7" s="17"/>
      <c r="G7" s="17"/>
      <c r="H7" s="17"/>
      <c r="I7" s="17"/>
      <c r="J7" s="17"/>
      <c r="K7" s="13" t="s">
        <v>21</v>
      </c>
      <c r="L7" s="13" t="s">
        <v>22</v>
      </c>
      <c r="M7" s="41"/>
      <c r="N7" s="42" t="s">
        <v>23</v>
      </c>
      <c r="O7" s="43" t="s">
        <v>24</v>
      </c>
      <c r="P7" s="18" t="s">
        <v>0</v>
      </c>
      <c r="Q7" s="19"/>
    </row>
    <row r="8" spans="1:17" s="11" customFormat="1" ht="22.5" customHeight="1">
      <c r="A8" s="20"/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</row>
    <row r="9" spans="1:18" s="23" customFormat="1" ht="94.5">
      <c r="A9" s="44">
        <v>1</v>
      </c>
      <c r="B9" s="45" t="s">
        <v>31</v>
      </c>
      <c r="C9" s="46">
        <v>376637</v>
      </c>
      <c r="D9" s="46">
        <v>1693782</v>
      </c>
      <c r="E9" s="46">
        <v>606305</v>
      </c>
      <c r="F9" s="46">
        <f>F10</f>
        <v>31407980</v>
      </c>
      <c r="G9" s="46">
        <f>G10</f>
        <v>457081</v>
      </c>
      <c r="H9" s="46">
        <f>H10</f>
        <v>728480</v>
      </c>
      <c r="I9" s="46">
        <f>I10</f>
        <v>772030</v>
      </c>
      <c r="J9" s="46">
        <f>J10</f>
        <v>435423</v>
      </c>
      <c r="K9" s="46">
        <f>C9+F9+G9+H9+I9+J9</f>
        <v>34177631</v>
      </c>
      <c r="L9" s="46">
        <f>L10</f>
        <v>75896012.09252</v>
      </c>
      <c r="M9" s="46">
        <v>100</v>
      </c>
      <c r="N9" s="47">
        <f>(D9-E9)/K9</f>
        <v>0.03181838436958957</v>
      </c>
      <c r="O9" s="47" t="s">
        <v>1</v>
      </c>
      <c r="P9" s="47" t="s">
        <v>1</v>
      </c>
      <c r="Q9" s="48" t="str">
        <f>IF(N9&gt;0.04*30%,"иә","жоқ")</f>
        <v>иә</v>
      </c>
      <c r="R9" s="22"/>
    </row>
    <row r="10" spans="1:18" s="23" customFormat="1" ht="32.25" customHeight="1">
      <c r="A10" s="53"/>
      <c r="B10" s="54" t="s">
        <v>30</v>
      </c>
      <c r="C10" s="51" t="s">
        <v>1</v>
      </c>
      <c r="D10" s="51" t="s">
        <v>1</v>
      </c>
      <c r="E10" s="51" t="s">
        <v>1</v>
      </c>
      <c r="F10" s="51">
        <v>31407980</v>
      </c>
      <c r="G10" s="51">
        <v>457081</v>
      </c>
      <c r="H10" s="51">
        <v>728480</v>
      </c>
      <c r="I10" s="51">
        <v>772030</v>
      </c>
      <c r="J10" s="51">
        <v>435423</v>
      </c>
      <c r="K10" s="51" t="s">
        <v>1</v>
      </c>
      <c r="L10" s="51">
        <v>75896012.09252</v>
      </c>
      <c r="M10" s="52" t="s">
        <v>1</v>
      </c>
      <c r="N10" s="52" t="s">
        <v>1</v>
      </c>
      <c r="O10" s="52">
        <v>0.033</v>
      </c>
      <c r="P10" s="52">
        <f>N9+O10</f>
        <v>0.06481838436958957</v>
      </c>
      <c r="Q10" s="50" t="s">
        <v>1</v>
      </c>
      <c r="R10" s="22"/>
    </row>
    <row r="11" spans="1:18" s="23" customFormat="1" ht="63">
      <c r="A11" s="53">
        <v>2</v>
      </c>
      <c r="B11" s="55" t="s">
        <v>32</v>
      </c>
      <c r="C11" s="56">
        <v>104689</v>
      </c>
      <c r="D11" s="56">
        <v>226753</v>
      </c>
      <c r="E11" s="56">
        <v>438</v>
      </c>
      <c r="F11" s="56">
        <f>F12</f>
        <v>2468043</v>
      </c>
      <c r="G11" s="56">
        <f>G12</f>
        <v>36359</v>
      </c>
      <c r="H11" s="56">
        <f>H12</f>
        <v>75048</v>
      </c>
      <c r="I11" s="56">
        <f>I12</f>
        <v>13898</v>
      </c>
      <c r="J11" s="56">
        <f>J12</f>
        <v>72738</v>
      </c>
      <c r="K11" s="56">
        <f>C11+F11+G11+H11+I11+J11</f>
        <v>2770775</v>
      </c>
      <c r="L11" s="56">
        <f>L12</f>
        <v>7459406</v>
      </c>
      <c r="M11" s="56">
        <v>100</v>
      </c>
      <c r="N11" s="57">
        <f>(D11-E11)/K11</f>
        <v>0.08167931354945819</v>
      </c>
      <c r="O11" s="57" t="s">
        <v>1</v>
      </c>
      <c r="P11" s="57" t="s">
        <v>1</v>
      </c>
      <c r="Q11" s="58" t="str">
        <f>IF(N11&gt;0.04*70%,"иә","жоқ")</f>
        <v>иә</v>
      </c>
      <c r="R11" s="22"/>
    </row>
    <row r="12" spans="1:18" s="23" customFormat="1" ht="32.25" customHeight="1">
      <c r="A12" s="53"/>
      <c r="B12" s="54" t="s">
        <v>33</v>
      </c>
      <c r="C12" s="51" t="s">
        <v>1</v>
      </c>
      <c r="D12" s="51" t="s">
        <v>1</v>
      </c>
      <c r="E12" s="51" t="s">
        <v>1</v>
      </c>
      <c r="F12" s="51">
        <v>2468043</v>
      </c>
      <c r="G12" s="51">
        <v>36359</v>
      </c>
      <c r="H12" s="51">
        <v>75048</v>
      </c>
      <c r="I12" s="51">
        <v>13898</v>
      </c>
      <c r="J12" s="51">
        <v>72738</v>
      </c>
      <c r="K12" s="51" t="s">
        <v>1</v>
      </c>
      <c r="L12" s="51">
        <v>7459406</v>
      </c>
      <c r="M12" s="52" t="s">
        <v>1</v>
      </c>
      <c r="N12" s="52" t="s">
        <v>1</v>
      </c>
      <c r="O12" s="52">
        <v>0.019</v>
      </c>
      <c r="P12" s="52">
        <f>N11+O12</f>
        <v>0.1006793135494582</v>
      </c>
      <c r="Q12" s="50" t="s">
        <v>1</v>
      </c>
      <c r="R12" s="22"/>
    </row>
    <row r="13" spans="1:18" s="23" customFormat="1" ht="47.25">
      <c r="A13" s="53">
        <v>3</v>
      </c>
      <c r="B13" s="55" t="s">
        <v>34</v>
      </c>
      <c r="C13" s="56">
        <v>1361956.6666666667</v>
      </c>
      <c r="D13" s="56">
        <v>482875</v>
      </c>
      <c r="E13" s="56">
        <v>1743994</v>
      </c>
      <c r="F13" s="56">
        <f>F14+F15</f>
        <v>84681927</v>
      </c>
      <c r="G13" s="56">
        <f>G14+G15</f>
        <v>2764912</v>
      </c>
      <c r="H13" s="56">
        <f>H14+H15</f>
        <v>544518</v>
      </c>
      <c r="I13" s="56">
        <f>I14+I15</f>
        <v>3936113</v>
      </c>
      <c r="J13" s="56">
        <f>J14+J15</f>
        <v>5090994</v>
      </c>
      <c r="K13" s="56">
        <f>C13+F13+G13+H13+I13+J13</f>
        <v>98380420.66666667</v>
      </c>
      <c r="L13" s="56">
        <f>L14+L15</f>
        <v>200484247.76</v>
      </c>
      <c r="M13" s="56">
        <v>100</v>
      </c>
      <c r="N13" s="57">
        <f>(D13-E13)/K13</f>
        <v>-0.012818800646044537</v>
      </c>
      <c r="O13" s="57" t="s">
        <v>1</v>
      </c>
      <c r="P13" s="57" t="s">
        <v>1</v>
      </c>
      <c r="Q13" s="58" t="str">
        <f>IF(N13&gt;0.04*65%,"иә","жоқ")</f>
        <v>жоқ</v>
      </c>
      <c r="R13" s="22"/>
    </row>
    <row r="14" spans="1:18" s="23" customFormat="1" ht="32.25" customHeight="1">
      <c r="A14" s="53"/>
      <c r="B14" s="54" t="s">
        <v>35</v>
      </c>
      <c r="C14" s="51">
        <f>$C$14*M14/100</f>
        <v>1213632.6665942161</v>
      </c>
      <c r="D14" s="51">
        <f>$D$14*M14/100</f>
        <v>430287.4593770841</v>
      </c>
      <c r="E14" s="51">
        <f>$E$14*M14/100</f>
        <v>1554064.1934846044</v>
      </c>
      <c r="F14" s="51">
        <v>81759002</v>
      </c>
      <c r="G14" s="51">
        <v>1711622</v>
      </c>
      <c r="H14" s="51">
        <v>363580</v>
      </c>
      <c r="I14" s="51">
        <v>3911375</v>
      </c>
      <c r="J14" s="51">
        <v>4777175</v>
      </c>
      <c r="K14" s="51">
        <f>C14+F14+G14+H14+I14+J14</f>
        <v>93736386.66659422</v>
      </c>
      <c r="L14" s="51">
        <v>178650494.67</v>
      </c>
      <c r="M14" s="52">
        <f>L14/$L$14*100</f>
        <v>100</v>
      </c>
      <c r="N14" s="52">
        <f>(D14-E14)/K14</f>
        <v>-0.011988692695234985</v>
      </c>
      <c r="O14" s="52">
        <v>-0.056</v>
      </c>
      <c r="P14" s="52">
        <f>N14+O14</f>
        <v>-0.06798869269523498</v>
      </c>
      <c r="Q14" s="50" t="s">
        <v>1</v>
      </c>
      <c r="R14" s="22"/>
    </row>
    <row r="15" spans="1:18" s="23" customFormat="1" ht="32.25" customHeight="1">
      <c r="A15" s="53"/>
      <c r="B15" s="54" t="s">
        <v>36</v>
      </c>
      <c r="C15" s="51">
        <f>$C$14*M15/100</f>
        <v>148324.00007245058</v>
      </c>
      <c r="D15" s="51">
        <f>$D$14*M15/100</f>
        <v>52587.54062291598</v>
      </c>
      <c r="E15" s="51">
        <f>$E$14*M15/100</f>
        <v>189929.80651539576</v>
      </c>
      <c r="F15" s="51">
        <v>2922925</v>
      </c>
      <c r="G15" s="51">
        <v>1053290</v>
      </c>
      <c r="H15" s="51">
        <v>180938</v>
      </c>
      <c r="I15" s="51">
        <v>24738</v>
      </c>
      <c r="J15" s="51">
        <v>313819</v>
      </c>
      <c r="K15" s="51">
        <f>C15+F15+G15+H15+I15+J15</f>
        <v>4644034.00007245</v>
      </c>
      <c r="L15" s="51">
        <v>21833753.09</v>
      </c>
      <c r="M15" s="52">
        <f>L15/$L$14*100</f>
        <v>12.221490419229413</v>
      </c>
      <c r="N15" s="52">
        <f>(D15-E15)/K15</f>
        <v>-0.029573914809912488</v>
      </c>
      <c r="O15" s="52">
        <v>0.038</v>
      </c>
      <c r="P15" s="52">
        <f>N15+O15</f>
        <v>0.008426085190087512</v>
      </c>
      <c r="Q15" s="50" t="s">
        <v>1</v>
      </c>
      <c r="R15" s="22"/>
    </row>
    <row r="16" spans="1:18" s="23" customFormat="1" ht="63">
      <c r="A16" s="53">
        <v>4</v>
      </c>
      <c r="B16" s="55" t="s">
        <v>37</v>
      </c>
      <c r="C16" s="56">
        <v>118670.33333333333</v>
      </c>
      <c r="D16" s="56">
        <v>479574</v>
      </c>
      <c r="E16" s="56">
        <v>8601</v>
      </c>
      <c r="F16" s="56">
        <f>F17</f>
        <v>17516378</v>
      </c>
      <c r="G16" s="56">
        <f>G17</f>
        <v>142447</v>
      </c>
      <c r="H16" s="56">
        <f>H17</f>
        <v>111576</v>
      </c>
      <c r="I16" s="56">
        <f>I17</f>
        <v>23574</v>
      </c>
      <c r="J16" s="56">
        <f>J17</f>
        <v>449658</v>
      </c>
      <c r="K16" s="56">
        <f>C16+F16+G16+H16+I16+J16</f>
        <v>18362303.333333332</v>
      </c>
      <c r="L16" s="56">
        <f>L17</f>
        <v>34363465</v>
      </c>
      <c r="M16" s="56">
        <v>100</v>
      </c>
      <c r="N16" s="57">
        <f>(D16-E16)/K16</f>
        <v>0.025648906428042524</v>
      </c>
      <c r="O16" s="57" t="s">
        <v>1</v>
      </c>
      <c r="P16" s="57" t="s">
        <v>1</v>
      </c>
      <c r="Q16" s="58" t="str">
        <f>IF(N16&gt;0.04*35%,"иә","жоқ")</f>
        <v>иә</v>
      </c>
      <c r="R16" s="22"/>
    </row>
    <row r="17" spans="1:18" s="23" customFormat="1" ht="78.75">
      <c r="A17" s="60"/>
      <c r="B17" s="61" t="s">
        <v>38</v>
      </c>
      <c r="C17" s="62" t="s">
        <v>1</v>
      </c>
      <c r="D17" s="62" t="s">
        <v>1</v>
      </c>
      <c r="E17" s="62" t="s">
        <v>1</v>
      </c>
      <c r="F17" s="62">
        <v>17516378</v>
      </c>
      <c r="G17" s="62">
        <v>142447</v>
      </c>
      <c r="H17" s="62">
        <v>111576</v>
      </c>
      <c r="I17" s="62">
        <v>23574</v>
      </c>
      <c r="J17" s="62">
        <v>449658</v>
      </c>
      <c r="K17" s="62" t="s">
        <v>1</v>
      </c>
      <c r="L17" s="62">
        <v>34363465</v>
      </c>
      <c r="M17" s="63" t="s">
        <v>1</v>
      </c>
      <c r="N17" s="65" t="s">
        <v>1</v>
      </c>
      <c r="O17" s="65">
        <v>0.027</v>
      </c>
      <c r="P17" s="65">
        <f>N16+O17</f>
        <v>0.05264890642804253</v>
      </c>
      <c r="Q17" s="64" t="s">
        <v>1</v>
      </c>
      <c r="R17" s="22"/>
    </row>
    <row r="18" spans="1:18" s="23" customFormat="1" ht="32.25" customHeight="1">
      <c r="A18" s="66"/>
      <c r="B18" s="67" t="s">
        <v>39</v>
      </c>
      <c r="C18" s="68">
        <f>SUM(C9+C11+C13+C16)</f>
        <v>1961953</v>
      </c>
      <c r="D18" s="68">
        <f>SUM(D9+D11+D13+D16)</f>
        <v>2882984</v>
      </c>
      <c r="E18" s="68">
        <f>SUM(E9+E11+E13+E16)</f>
        <v>2359338</v>
      </c>
      <c r="F18" s="68">
        <f>SUM(F9+F11+F13+F16)</f>
        <v>136074328</v>
      </c>
      <c r="G18" s="68">
        <f>SUM(G9+G11+G13+G16)</f>
        <v>3400799</v>
      </c>
      <c r="H18" s="68">
        <f>SUM(H9+H11+H13+H16)</f>
        <v>1459622</v>
      </c>
      <c r="I18" s="68">
        <f>SUM(I9+I11+I13+I16)</f>
        <v>4745615</v>
      </c>
      <c r="J18" s="68">
        <f>SUM(J9+J11+J13+J16)</f>
        <v>6048813</v>
      </c>
      <c r="K18" s="68">
        <f>SUM(K9+K11+K13+K16)</f>
        <v>153691130.00000003</v>
      </c>
      <c r="L18" s="68">
        <f>SUM(L9+L11+L13+L16)</f>
        <v>318203130.85252</v>
      </c>
      <c r="M18" s="72" t="s">
        <v>1</v>
      </c>
      <c r="N18" s="77" t="s">
        <v>1</v>
      </c>
      <c r="O18" s="77" t="s">
        <v>1</v>
      </c>
      <c r="P18" s="77" t="s">
        <v>1</v>
      </c>
      <c r="Q18" s="70" t="s">
        <v>1</v>
      </c>
      <c r="R18" s="22"/>
    </row>
    <row r="19" spans="3:17" ht="14.25" customHeight="1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 ht="19.5" customHeight="1">
      <c r="B20" s="25"/>
      <c r="K20" s="26"/>
      <c r="L20" s="27"/>
      <c r="M20" s="27"/>
      <c r="N20" s="27"/>
      <c r="O20" s="28"/>
      <c r="P20" s="28"/>
      <c r="Q20" s="29"/>
    </row>
    <row r="21" spans="12:17" ht="19.5" customHeight="1">
      <c r="L21" s="27"/>
      <c r="M21" s="27"/>
      <c r="N21" s="27"/>
      <c r="O21" s="28"/>
      <c r="P21" s="28"/>
      <c r="Q21" s="29"/>
    </row>
    <row r="22" spans="4:9" ht="19.5" customHeight="1">
      <c r="D22" s="30"/>
      <c r="E22" s="31"/>
      <c r="F22" s="32"/>
      <c r="G22" s="32"/>
      <c r="H22" s="32"/>
      <c r="I22" s="32"/>
    </row>
    <row r="23" spans="4:11" ht="19.5" customHeight="1">
      <c r="D23" s="33"/>
      <c r="E23" s="34"/>
      <c r="F23" s="35"/>
      <c r="G23" s="36"/>
      <c r="H23" s="36"/>
      <c r="I23" s="37"/>
      <c r="J23" s="37"/>
      <c r="K23" s="37"/>
    </row>
    <row r="24" spans="4:9" ht="19.5" customHeight="1">
      <c r="D24" s="38"/>
      <c r="E24" s="39"/>
      <c r="F24" s="39"/>
      <c r="G24" s="39"/>
      <c r="H24" s="32"/>
      <c r="I24" s="32"/>
    </row>
    <row r="25" spans="4:11" ht="19.5" customHeight="1">
      <c r="D25" s="35"/>
      <c r="E25" s="40"/>
      <c r="F25" s="40"/>
      <c r="G25" s="40"/>
      <c r="H25" s="32"/>
      <c r="I25" s="32"/>
      <c r="K25" s="26"/>
    </row>
  </sheetData>
  <sheetProtection/>
  <mergeCells count="19">
    <mergeCell ref="B2:Q2"/>
    <mergeCell ref="B3:Q3"/>
    <mergeCell ref="B1:Q1"/>
    <mergeCell ref="R5:R6"/>
    <mergeCell ref="F6:F7"/>
    <mergeCell ref="G6:G7"/>
    <mergeCell ref="H6:H7"/>
    <mergeCell ref="I6:I7"/>
    <mergeCell ref="J6:J7"/>
    <mergeCell ref="M6:M7"/>
    <mergeCell ref="A5:A7"/>
    <mergeCell ref="B5:B7"/>
    <mergeCell ref="C5:N5"/>
    <mergeCell ref="Q5:Q7"/>
    <mergeCell ref="I23:K23"/>
    <mergeCell ref="D23:E23"/>
    <mergeCell ref="G23:H23"/>
    <mergeCell ref="L20:N20"/>
    <mergeCell ref="L21:N21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70" zoomScaleNormal="70" zoomScaleSheetLayoutView="70" zoomScalePageLayoutView="0" workbookViewId="0" topLeftCell="A1">
      <selection activeCell="A5" sqref="A5:A7"/>
    </sheetView>
  </sheetViews>
  <sheetFormatPr defaultColWidth="6.7109375" defaultRowHeight="19.5" customHeight="1"/>
  <cols>
    <col min="1" max="1" width="7.00390625" style="3" customWidth="1"/>
    <col min="2" max="2" width="40.421875" style="3" customWidth="1"/>
    <col min="3" max="11" width="19.421875" style="3" customWidth="1"/>
    <col min="12" max="12" width="24.57421875" style="3" customWidth="1"/>
    <col min="13" max="17" width="19.421875" style="3" customWidth="1"/>
    <col min="18" max="18" width="12.140625" style="3" customWidth="1"/>
    <col min="19" max="16384" width="6.7109375" style="3" customWidth="1"/>
  </cols>
  <sheetData>
    <row r="1" spans="2:17" ht="19.5" customHeight="1">
      <c r="B1" s="1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9.5" customHeight="1">
      <c r="B2" s="1" t="s">
        <v>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9.5" customHeight="1"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s="4" customFormat="1" ht="18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11" customFormat="1" ht="51" customHeight="1">
      <c r="A5" s="5" t="s">
        <v>5</v>
      </c>
      <c r="B5" s="6" t="s">
        <v>6</v>
      </c>
      <c r="C5" s="7" t="s">
        <v>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9" t="s">
        <v>8</v>
      </c>
      <c r="R5" s="10"/>
    </row>
    <row r="6" spans="1:18" s="11" customFormat="1" ht="141.75">
      <c r="A6" s="5"/>
      <c r="B6" s="12"/>
      <c r="C6" s="13" t="s">
        <v>9</v>
      </c>
      <c r="D6" s="13" t="s">
        <v>10</v>
      </c>
      <c r="E6" s="13" t="s">
        <v>11</v>
      </c>
      <c r="F6" s="6" t="s">
        <v>25</v>
      </c>
      <c r="G6" s="6" t="s">
        <v>26</v>
      </c>
      <c r="H6" s="6" t="s">
        <v>27</v>
      </c>
      <c r="I6" s="6" t="s">
        <v>28</v>
      </c>
      <c r="J6" s="6" t="s">
        <v>29</v>
      </c>
      <c r="K6" s="13" t="s">
        <v>12</v>
      </c>
      <c r="L6" s="14" t="s">
        <v>13</v>
      </c>
      <c r="M6" s="6" t="s">
        <v>14</v>
      </c>
      <c r="N6" s="13" t="s">
        <v>15</v>
      </c>
      <c r="O6" s="15" t="s">
        <v>16</v>
      </c>
      <c r="P6" s="15" t="s">
        <v>17</v>
      </c>
      <c r="Q6" s="16"/>
      <c r="R6" s="10"/>
    </row>
    <row r="7" spans="1:17" s="11" customFormat="1" ht="76.5">
      <c r="A7" s="5"/>
      <c r="B7" s="17"/>
      <c r="C7" s="13" t="s">
        <v>18</v>
      </c>
      <c r="D7" s="13" t="s">
        <v>19</v>
      </c>
      <c r="E7" s="13" t="s">
        <v>20</v>
      </c>
      <c r="F7" s="17"/>
      <c r="G7" s="17"/>
      <c r="H7" s="17"/>
      <c r="I7" s="17"/>
      <c r="J7" s="17"/>
      <c r="K7" s="13" t="s">
        <v>21</v>
      </c>
      <c r="L7" s="13" t="s">
        <v>22</v>
      </c>
      <c r="M7" s="41"/>
      <c r="N7" s="42" t="s">
        <v>23</v>
      </c>
      <c r="O7" s="43" t="s">
        <v>24</v>
      </c>
      <c r="P7" s="18" t="s">
        <v>0</v>
      </c>
      <c r="Q7" s="19"/>
    </row>
    <row r="8" spans="1:17" s="11" customFormat="1" ht="22.5" customHeight="1">
      <c r="A8" s="20"/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</row>
    <row r="9" spans="1:18" s="23" customFormat="1" ht="94.5">
      <c r="A9" s="44">
        <v>1</v>
      </c>
      <c r="B9" s="45" t="s">
        <v>31</v>
      </c>
      <c r="C9" s="46">
        <v>376637</v>
      </c>
      <c r="D9" s="46">
        <v>1801668</v>
      </c>
      <c r="E9" s="46">
        <v>523297</v>
      </c>
      <c r="F9" s="46">
        <f>F10</f>
        <v>29015028</v>
      </c>
      <c r="G9" s="46">
        <f>G10</f>
        <v>489373</v>
      </c>
      <c r="H9" s="46">
        <f>H10</f>
        <v>741399</v>
      </c>
      <c r="I9" s="46">
        <f>I10</f>
        <v>1025239</v>
      </c>
      <c r="J9" s="46">
        <f>J10</f>
        <v>478023</v>
      </c>
      <c r="K9" s="46">
        <f>C9+F9+G9+H9+I9+J9</f>
        <v>32125699</v>
      </c>
      <c r="L9" s="46">
        <f>L10</f>
        <v>77513396</v>
      </c>
      <c r="M9" s="46">
        <v>100</v>
      </c>
      <c r="N9" s="47">
        <f>(D9-E9)/K9</f>
        <v>0.03979278396401585</v>
      </c>
      <c r="O9" s="47" t="s">
        <v>1</v>
      </c>
      <c r="P9" s="47" t="s">
        <v>1</v>
      </c>
      <c r="Q9" s="48" t="str">
        <f>IF(N9&gt;0.04*50%,"иә","жоқ")</f>
        <v>иә</v>
      </c>
      <c r="R9" s="22"/>
    </row>
    <row r="10" spans="1:18" s="23" customFormat="1" ht="32.25" customHeight="1">
      <c r="A10" s="53"/>
      <c r="B10" s="54" t="s">
        <v>30</v>
      </c>
      <c r="C10" s="51" t="s">
        <v>1</v>
      </c>
      <c r="D10" s="51" t="s">
        <v>1</v>
      </c>
      <c r="E10" s="51" t="s">
        <v>1</v>
      </c>
      <c r="F10" s="51">
        <v>29015028</v>
      </c>
      <c r="G10" s="51">
        <v>489373</v>
      </c>
      <c r="H10" s="51">
        <v>741399</v>
      </c>
      <c r="I10" s="51">
        <v>1025239</v>
      </c>
      <c r="J10" s="51">
        <v>478023</v>
      </c>
      <c r="K10" s="51" t="s">
        <v>1</v>
      </c>
      <c r="L10" s="51">
        <v>77513396</v>
      </c>
      <c r="M10" s="52" t="s">
        <v>1</v>
      </c>
      <c r="N10" s="52" t="s">
        <v>1</v>
      </c>
      <c r="O10" s="52">
        <v>0.04</v>
      </c>
      <c r="P10" s="52">
        <f>N9+O10</f>
        <v>0.07979278396401585</v>
      </c>
      <c r="Q10" s="50" t="s">
        <v>1</v>
      </c>
      <c r="R10" s="22"/>
    </row>
    <row r="11" spans="1:18" s="23" customFormat="1" ht="63">
      <c r="A11" s="53">
        <v>2</v>
      </c>
      <c r="B11" s="55" t="s">
        <v>32</v>
      </c>
      <c r="C11" s="56">
        <v>104689</v>
      </c>
      <c r="D11" s="56">
        <v>192117</v>
      </c>
      <c r="E11" s="56">
        <v>694</v>
      </c>
      <c r="F11" s="56">
        <f>F12</f>
        <v>6287853</v>
      </c>
      <c r="G11" s="56">
        <f>G12</f>
        <v>39080</v>
      </c>
      <c r="H11" s="56">
        <f>H12</f>
        <v>80781</v>
      </c>
      <c r="I11" s="56">
        <f>I12</f>
        <v>74529</v>
      </c>
      <c r="J11" s="56">
        <f>J12</f>
        <v>69228</v>
      </c>
      <c r="K11" s="56">
        <f>C11+F11+G11+H11+I11+J11</f>
        <v>6656160</v>
      </c>
      <c r="L11" s="56">
        <f>L12</f>
        <v>8518054</v>
      </c>
      <c r="M11" s="56">
        <v>100</v>
      </c>
      <c r="N11" s="57">
        <f>(D11-E11)/K11</f>
        <v>0.028758773827552223</v>
      </c>
      <c r="O11" s="57" t="s">
        <v>1</v>
      </c>
      <c r="P11" s="57" t="s">
        <v>1</v>
      </c>
      <c r="Q11" s="58" t="str">
        <f>IF(N11&gt;0.04*70%,"иә","жоқ")</f>
        <v>иә</v>
      </c>
      <c r="R11" s="22"/>
    </row>
    <row r="12" spans="1:18" s="23" customFormat="1" ht="32.25" customHeight="1">
      <c r="A12" s="53"/>
      <c r="B12" s="54" t="s">
        <v>33</v>
      </c>
      <c r="C12" s="51" t="s">
        <v>1</v>
      </c>
      <c r="D12" s="51" t="s">
        <v>1</v>
      </c>
      <c r="E12" s="51" t="s">
        <v>1</v>
      </c>
      <c r="F12" s="51">
        <v>6287853</v>
      </c>
      <c r="G12" s="51">
        <v>39080</v>
      </c>
      <c r="H12" s="51">
        <v>80781</v>
      </c>
      <c r="I12" s="51">
        <v>74529</v>
      </c>
      <c r="J12" s="51">
        <v>69228</v>
      </c>
      <c r="K12" s="51" t="s">
        <v>1</v>
      </c>
      <c r="L12" s="51">
        <v>8518054</v>
      </c>
      <c r="M12" s="52" t="s">
        <v>1</v>
      </c>
      <c r="N12" s="52" t="s">
        <v>1</v>
      </c>
      <c r="O12" s="52">
        <v>0.029</v>
      </c>
      <c r="P12" s="52">
        <f>N11+O12</f>
        <v>0.05775877382755222</v>
      </c>
      <c r="Q12" s="50" t="s">
        <v>1</v>
      </c>
      <c r="R12" s="22"/>
    </row>
    <row r="13" spans="1:18" s="23" customFormat="1" ht="47.25">
      <c r="A13" s="53">
        <v>3</v>
      </c>
      <c r="B13" s="55" t="s">
        <v>34</v>
      </c>
      <c r="C13" s="56">
        <v>1361956.6666666667</v>
      </c>
      <c r="D13" s="56">
        <v>506141</v>
      </c>
      <c r="E13" s="56">
        <v>1484415</v>
      </c>
      <c r="F13" s="56">
        <f>F14+F15</f>
        <v>81903682</v>
      </c>
      <c r="G13" s="56">
        <f>G14+G15</f>
        <v>3556263</v>
      </c>
      <c r="H13" s="56">
        <f>H14+H15</f>
        <v>606166</v>
      </c>
      <c r="I13" s="56">
        <f>I14+I15</f>
        <v>3822391</v>
      </c>
      <c r="J13" s="56">
        <f>J14+J15</f>
        <v>5281297</v>
      </c>
      <c r="K13" s="56">
        <f>C13+F13+G13+H13+I13+J13</f>
        <v>96531755.66666667</v>
      </c>
      <c r="L13" s="56">
        <f>L14+L15</f>
        <v>207198477</v>
      </c>
      <c r="M13" s="56">
        <v>100</v>
      </c>
      <c r="N13" s="57">
        <f>(D13-E13)/K13</f>
        <v>-0.01013421949330408</v>
      </c>
      <c r="O13" s="57" t="s">
        <v>1</v>
      </c>
      <c r="P13" s="57" t="s">
        <v>1</v>
      </c>
      <c r="Q13" s="58" t="str">
        <f>IF(N13&gt;0.04*65%,"иә","жоқ")</f>
        <v>жоқ</v>
      </c>
      <c r="R13" s="22"/>
    </row>
    <row r="14" spans="1:18" s="23" customFormat="1" ht="32.25" customHeight="1">
      <c r="A14" s="53"/>
      <c r="B14" s="54" t="s">
        <v>35</v>
      </c>
      <c r="C14" s="51">
        <f>$C$14*M14/100</f>
        <v>1214755.6236600298</v>
      </c>
      <c r="D14" s="51">
        <f>$D$14*M14/100</f>
        <v>451436.9958771898</v>
      </c>
      <c r="E14" s="51">
        <f>$E$14*M14/100</f>
        <v>1323978.5914103752</v>
      </c>
      <c r="F14" s="51">
        <v>78538771</v>
      </c>
      <c r="G14" s="51">
        <v>2528575</v>
      </c>
      <c r="H14" s="51">
        <v>421955</v>
      </c>
      <c r="I14" s="51">
        <v>3795688</v>
      </c>
      <c r="J14" s="51">
        <v>4916473</v>
      </c>
      <c r="K14" s="51">
        <f>C14+F14+G14+H14+I14+J14</f>
        <v>91416217.62366003</v>
      </c>
      <c r="L14" s="51">
        <v>184804349</v>
      </c>
      <c r="M14" s="52">
        <f>L14/$L$14*100</f>
        <v>100</v>
      </c>
      <c r="N14" s="52">
        <f>(D14-E14)/K14</f>
        <v>-0.009544713380346173</v>
      </c>
      <c r="O14" s="52">
        <v>-0.01</v>
      </c>
      <c r="P14" s="52">
        <f>N14+O14</f>
        <v>-0.019544713380346173</v>
      </c>
      <c r="Q14" s="50" t="s">
        <v>1</v>
      </c>
      <c r="R14" s="22"/>
    </row>
    <row r="15" spans="1:18" s="23" customFormat="1" ht="32.25" customHeight="1">
      <c r="A15" s="53"/>
      <c r="B15" s="54" t="s">
        <v>36</v>
      </c>
      <c r="C15" s="51">
        <f>$C$14*M15/100</f>
        <v>147201.0430066369</v>
      </c>
      <c r="D15" s="51">
        <f>$D$14*M15/100</f>
        <v>54704.004122810235</v>
      </c>
      <c r="E15" s="51">
        <f>$E$14*M15/100</f>
        <v>160436.40858962492</v>
      </c>
      <c r="F15" s="51">
        <v>3364911</v>
      </c>
      <c r="G15" s="51">
        <v>1027688</v>
      </c>
      <c r="H15" s="51">
        <v>184211</v>
      </c>
      <c r="I15" s="51">
        <v>26703</v>
      </c>
      <c r="J15" s="51">
        <v>364824</v>
      </c>
      <c r="K15" s="51">
        <f>C15+F15+G15+H15+I15+J15</f>
        <v>5115538.043006637</v>
      </c>
      <c r="L15" s="51">
        <v>22394128</v>
      </c>
      <c r="M15" s="52">
        <f>L15/$L$14*100</f>
        <v>12.117749458374488</v>
      </c>
      <c r="N15" s="52">
        <f>(D15-E15)/K15</f>
        <v>-0.02066887267339544</v>
      </c>
      <c r="O15" s="52">
        <v>0.033</v>
      </c>
      <c r="P15" s="52">
        <f>N15+O15</f>
        <v>0.01233112732660456</v>
      </c>
      <c r="Q15" s="50" t="s">
        <v>1</v>
      </c>
      <c r="R15" s="22"/>
    </row>
    <row r="16" spans="1:18" s="23" customFormat="1" ht="63">
      <c r="A16" s="53">
        <v>4</v>
      </c>
      <c r="B16" s="55" t="s">
        <v>37</v>
      </c>
      <c r="C16" s="56">
        <v>118670.33333333333</v>
      </c>
      <c r="D16" s="56">
        <v>510245</v>
      </c>
      <c r="E16" s="56">
        <v>8581</v>
      </c>
      <c r="F16" s="56">
        <f>F17</f>
        <v>17697554</v>
      </c>
      <c r="G16" s="56">
        <f>G17</f>
        <v>145023</v>
      </c>
      <c r="H16" s="56">
        <f>H17</f>
        <v>103021</v>
      </c>
      <c r="I16" s="56">
        <f>I17</f>
        <v>27317</v>
      </c>
      <c r="J16" s="56">
        <f>J17</f>
        <v>438878</v>
      </c>
      <c r="K16" s="56">
        <f>C16+F16+G16+H16+I16+J16</f>
        <v>18530463.333333332</v>
      </c>
      <c r="L16" s="56">
        <f>L17</f>
        <v>34885206</v>
      </c>
      <c r="M16" s="56">
        <v>100</v>
      </c>
      <c r="N16" s="57">
        <f>(D16-E16)/K16</f>
        <v>0.027072393764573977</v>
      </c>
      <c r="O16" s="57" t="s">
        <v>1</v>
      </c>
      <c r="P16" s="57" t="s">
        <v>1</v>
      </c>
      <c r="Q16" s="58" t="str">
        <f>IF(N16&gt;0.04*35%,"иә","жоқ")</f>
        <v>иә</v>
      </c>
      <c r="R16" s="22"/>
    </row>
    <row r="17" spans="1:18" s="23" customFormat="1" ht="78.75">
      <c r="A17" s="60"/>
      <c r="B17" s="61" t="s">
        <v>38</v>
      </c>
      <c r="C17" s="62" t="s">
        <v>1</v>
      </c>
      <c r="D17" s="62" t="s">
        <v>1</v>
      </c>
      <c r="E17" s="62" t="s">
        <v>1</v>
      </c>
      <c r="F17" s="62">
        <v>17697554</v>
      </c>
      <c r="G17" s="62">
        <v>145023</v>
      </c>
      <c r="H17" s="62">
        <v>103021</v>
      </c>
      <c r="I17" s="62">
        <v>27317</v>
      </c>
      <c r="J17" s="62">
        <v>438878</v>
      </c>
      <c r="K17" s="62" t="s">
        <v>1</v>
      </c>
      <c r="L17" s="62">
        <v>34885206</v>
      </c>
      <c r="M17" s="63" t="s">
        <v>1</v>
      </c>
      <c r="N17" s="65" t="s">
        <v>1</v>
      </c>
      <c r="O17" s="65">
        <v>0.025</v>
      </c>
      <c r="P17" s="65">
        <f>N16+O17</f>
        <v>0.05207239376457398</v>
      </c>
      <c r="Q17" s="64" t="s">
        <v>1</v>
      </c>
      <c r="R17" s="22"/>
    </row>
    <row r="18" spans="1:18" s="23" customFormat="1" ht="32.25" customHeight="1">
      <c r="A18" s="66"/>
      <c r="B18" s="67" t="s">
        <v>39</v>
      </c>
      <c r="C18" s="68">
        <f>SUM(C9+C11+C13+C16)</f>
        <v>1961953</v>
      </c>
      <c r="D18" s="68">
        <f>SUM(D9+D11+D13+D16)</f>
        <v>3010171</v>
      </c>
      <c r="E18" s="68">
        <f>SUM(E9+E11+E13+E16)</f>
        <v>2016987</v>
      </c>
      <c r="F18" s="68">
        <f>SUM(F9+F11+F13+F16)</f>
        <v>134904117</v>
      </c>
      <c r="G18" s="68">
        <f>SUM(G9+G11+G13+G16)</f>
        <v>4229739</v>
      </c>
      <c r="H18" s="68">
        <f>SUM(H9+H11+H13+H16)</f>
        <v>1531367</v>
      </c>
      <c r="I18" s="68">
        <f>SUM(I9+I11+I13+I16)</f>
        <v>4949476</v>
      </c>
      <c r="J18" s="68">
        <f>SUM(J9+J11+J13+J16)</f>
        <v>6267426</v>
      </c>
      <c r="K18" s="68">
        <f>SUM(K9+K11+K13+K16)</f>
        <v>153844078.00000003</v>
      </c>
      <c r="L18" s="68">
        <f>SUM(L9+L11+L13+L16)</f>
        <v>328115133</v>
      </c>
      <c r="M18" s="72" t="s">
        <v>1</v>
      </c>
      <c r="N18" s="77" t="s">
        <v>1</v>
      </c>
      <c r="O18" s="77" t="s">
        <v>1</v>
      </c>
      <c r="P18" s="77" t="s">
        <v>1</v>
      </c>
      <c r="Q18" s="70" t="s">
        <v>1</v>
      </c>
      <c r="R18" s="22"/>
    </row>
    <row r="19" spans="3:17" ht="14.25" customHeight="1"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 ht="19.5" customHeight="1">
      <c r="B20" s="25"/>
      <c r="K20" s="26"/>
      <c r="L20" s="27"/>
      <c r="M20" s="27"/>
      <c r="N20" s="27"/>
      <c r="O20" s="28"/>
      <c r="P20" s="28"/>
      <c r="Q20" s="29"/>
    </row>
    <row r="21" spans="12:17" ht="19.5" customHeight="1">
      <c r="L21" s="27"/>
      <c r="M21" s="27"/>
      <c r="N21" s="27"/>
      <c r="O21" s="28"/>
      <c r="P21" s="28"/>
      <c r="Q21" s="29"/>
    </row>
    <row r="22" spans="4:9" ht="19.5" customHeight="1">
      <c r="D22" s="30"/>
      <c r="E22" s="31"/>
      <c r="F22" s="32"/>
      <c r="G22" s="32"/>
      <c r="H22" s="32"/>
      <c r="I22" s="32"/>
    </row>
    <row r="23" spans="4:11" ht="19.5" customHeight="1">
      <c r="D23" s="33"/>
      <c r="E23" s="34"/>
      <c r="F23" s="35"/>
      <c r="G23" s="36"/>
      <c r="H23" s="36"/>
      <c r="I23" s="37"/>
      <c r="J23" s="37"/>
      <c r="K23" s="37"/>
    </row>
    <row r="24" spans="4:9" ht="19.5" customHeight="1">
      <c r="D24" s="38"/>
      <c r="E24" s="39"/>
      <c r="F24" s="39"/>
      <c r="G24" s="39"/>
      <c r="H24" s="32"/>
      <c r="I24" s="32"/>
    </row>
    <row r="25" spans="4:11" ht="19.5" customHeight="1">
      <c r="D25" s="35"/>
      <c r="E25" s="40"/>
      <c r="F25" s="40"/>
      <c r="G25" s="40"/>
      <c r="H25" s="32"/>
      <c r="I25" s="32"/>
      <c r="K25" s="26"/>
    </row>
  </sheetData>
  <sheetProtection/>
  <mergeCells count="19">
    <mergeCell ref="B2:Q2"/>
    <mergeCell ref="B3:Q3"/>
    <mergeCell ref="B1:Q1"/>
    <mergeCell ref="R5:R6"/>
    <mergeCell ref="F6:F7"/>
    <mergeCell ref="G6:G7"/>
    <mergeCell ref="H6:H7"/>
    <mergeCell ref="I6:I7"/>
    <mergeCell ref="J6:J7"/>
    <mergeCell ref="M6:M7"/>
    <mergeCell ref="A5:A7"/>
    <mergeCell ref="B5:B7"/>
    <mergeCell ref="C5:N5"/>
    <mergeCell ref="Q5:Q7"/>
    <mergeCell ref="I23:K23"/>
    <mergeCell ref="D23:E23"/>
    <mergeCell ref="G23:H23"/>
    <mergeCell ref="L20:N20"/>
    <mergeCell ref="L21:N21"/>
  </mergeCells>
  <printOptions/>
  <pageMargins left="0.23" right="0.16" top="0.52" bottom="0.3937007874015748" header="0.75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2008-07-28T13:02:42Z</dcterms:created>
  <dcterms:modified xsi:type="dcterms:W3CDTF">2019-06-11T07:27:43Z</dcterms:modified>
  <cp:category/>
  <cp:version/>
  <cp:contentType/>
  <cp:contentStatus/>
</cp:coreProperties>
</file>