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165" windowWidth="11130" windowHeight="5760" activeTab="11"/>
  </bookViews>
  <sheets>
    <sheet name="01.01.11" sheetId="1" r:id="rId1"/>
    <sheet name="01.02.11" sheetId="2" r:id="rId2"/>
    <sheet name="01.03.11" sheetId="3" r:id="rId3"/>
    <sheet name="01.04.11" sheetId="4" r:id="rId4"/>
    <sheet name="01.05.11" sheetId="5" r:id="rId5"/>
    <sheet name="01.06.11" sheetId="6" r:id="rId6"/>
    <sheet name="01.07.11" sheetId="7" r:id="rId7"/>
    <sheet name="01.08.11" sheetId="8" r:id="rId8"/>
    <sheet name="01.09.11" sheetId="9" r:id="rId9"/>
    <sheet name="01.10.11" sheetId="10" r:id="rId10"/>
    <sheet name="01.11.11" sheetId="11" r:id="rId11"/>
    <sheet name="01.12.11" sheetId="12" r:id="rId12"/>
  </sheets>
  <definedNames/>
  <calcPr fullCalcOnLoad="1"/>
</workbook>
</file>

<file path=xl/sharedStrings.xml><?xml version="1.0" encoding="utf-8"?>
<sst xmlns="http://schemas.openxmlformats.org/spreadsheetml/2006/main" count="1518" uniqueCount="100">
  <si>
    <t>-</t>
  </si>
  <si>
    <t>х</t>
  </si>
  <si>
    <t>№ р/с</t>
  </si>
  <si>
    <t>Ұйымдардың/Қорлардың атауы</t>
  </si>
  <si>
    <t>К1 меншікті капиталының жеткіліктілігі</t>
  </si>
  <si>
    <t>Номиналды кірісінің коэффициенттері К2</t>
  </si>
  <si>
    <t>К2 өтеу бойынша  шартты міндеттемелердің резервтерін (провизияларын) қалыптастыру шартын орындауы</t>
  </si>
  <si>
    <t>Пруденциалдық нормативтерді орындауы
Иә/Жоқ</t>
  </si>
  <si>
    <t>Өтімді және өзге активтер</t>
  </si>
  <si>
    <t>Баланс бойынша міндеттемелер</t>
  </si>
  <si>
    <t>Кредит тәуекелі</t>
  </si>
  <si>
    <t xml:space="preserve">Нарықтық тәуекел </t>
  </si>
  <si>
    <t>Операциялық тәуекел</t>
  </si>
  <si>
    <t>Тәуекел дәрежесі бойынша мөлшерленген қаржы құралдарының құны (ЖЗА)</t>
  </si>
  <si>
    <t>Басқаруға қабылданған зейнетақы активтердің ағымдағы құны (тәуекел дәрежесі бойынша мөлшерленгенге дейін) АЗА</t>
  </si>
  <si>
    <t>Меншік капиталының жеткіліктілік коэффициенті К1</t>
  </si>
  <si>
    <t>қойылған норматив</t>
  </si>
  <si>
    <t>К1 орындауы</t>
  </si>
  <si>
    <t>Жиынтық К1 ЖЗҚ және ЗАИБЖАҰ</t>
  </si>
  <si>
    <t>Жиынтық К1 орындауы</t>
  </si>
  <si>
    <t>К2 Кірістіліктің минималды мәні
(60)</t>
  </si>
  <si>
    <t>К2 орындауы</t>
  </si>
  <si>
    <t>Арнайы пайыздық тәуекел</t>
  </si>
  <si>
    <t>Жалпы пайыздық тәуекел</t>
  </si>
  <si>
    <t>Валюта тәуекелі</t>
  </si>
  <si>
    <t>Қор тәуекелі</t>
  </si>
  <si>
    <t>ЖЗҚ зейнетақы активтері бойынша орташа номиналды кіріс коэффициенті</t>
  </si>
  <si>
    <t>ЖЗҚ зейнетақы активтері бойынша түзетілген орташа номиналды кіріс коэффициенті</t>
  </si>
  <si>
    <t>* - Зейнетақы қорларын өзіндік басқаратын жинақтаушы зейнетақы қорлары.</t>
  </si>
  <si>
    <t>«Жетісу» Зейнетақы активтерін инвестициялық басқаруды жүзеге асыратын ұйым» АҚ</t>
  </si>
  <si>
    <t>"Ұлар Үміт" Жинақтаушы зейнетақы қоры" АҚ</t>
  </si>
  <si>
    <t xml:space="preserve">"Нұр-Траст" зейнетақы активтерін инвестициялық басқаруды жүзеге асыратын ұйым" "Нұрбанк" АҚ еншілес ұйымы" АҚ </t>
  </si>
  <si>
    <t>"Нұрбанк" АҚ еншілес ұйымы "Атамекен" жинақтаушы зейнетақы қоры" АҚ</t>
  </si>
  <si>
    <t xml:space="preserve">«GRANTUM Asset Management» Зейнетақы активтерін инвестициялық басқаруды жүзеге асыратын ұйым» АҚ (“Казкоммерцбанк” АҚ еншілес ұйымы) </t>
  </si>
  <si>
    <t xml:space="preserve">"ГРАНТУМ Жинақтаушы зейнетақы қоры" АҚ (“Казкоммерцбанк” АҚ еншілес ұйымы) </t>
  </si>
  <si>
    <t>«Еуразиялық жинақтаушы зейнетақы қоры» АҚ  *</t>
  </si>
  <si>
    <t xml:space="preserve">«РЕСПУБЛИКА» Жинақтаушы зейнетақы қоры» АҚ * </t>
  </si>
  <si>
    <t>«БТА Банкі» АҚ-ның еншілес ұйымы «БТА Қазақстан Жинақтаушы Зейнетақы Қоры» АҚ  *</t>
  </si>
  <si>
    <t>«Қазақстан Халық Банкінің Жинақтаушы зейнетақы қоры» акционерлік қоғамы, «Қазақстан Халық Банкі» АҚ еншілес ұйымы *</t>
  </si>
  <si>
    <t>"Қазақмыс" Жинақтаушы зейнетақы қоры» АҚ  *</t>
  </si>
  <si>
    <t>"НефтеГаз - Дем" Жинақтаушы зейнетақы қоры" АҚ  *</t>
  </si>
  <si>
    <t>«Отан» ашық жинақтаушы зейнетақы қоры» АҚ («АТФ Банк» АҚ-ның еншілес ұйымы) *</t>
  </si>
  <si>
    <t>«Капитал» Жинақтаушы зейнетақы қоры» АҚ - «Банк ЦентрКредит» АҚ еншілес ұйымы *</t>
  </si>
  <si>
    <t>"ГНПФ" Жинақтаушы Зейнетақы Қоры" АҚ  *</t>
  </si>
  <si>
    <t>"AMAНAT ҚАЗАҚСТАН" Жинақтаушы зейнетақы қоры АҚ *</t>
  </si>
  <si>
    <t>ЗАИБЖАҰ/Зейнетақы қорларын өзіндік басқаратын ЖЗҚ жалпы орындауы:</t>
  </si>
  <si>
    <t>ЗАИБЖАҰ/Зейнетақы қорларын өзіндік басқаратын ЖЗҚ жалпы орындамауы:</t>
  </si>
  <si>
    <t>ЖЗҚ жалпы орындауы:</t>
  </si>
  <si>
    <t>ЖЗҚ жалпы орындамауы:</t>
  </si>
  <si>
    <t>Бірге орындауы:</t>
  </si>
  <si>
    <t>Бірге орындамауы:</t>
  </si>
  <si>
    <t>ЗАИБЖАҰ бойынша</t>
  </si>
  <si>
    <t>Қор бойынша</t>
  </si>
  <si>
    <t>ИӘ</t>
  </si>
  <si>
    <t>(мың теңге)</t>
  </si>
  <si>
    <t>2009 жылғы  желтоқсандағы - 2010 жылғы  желтоқсандағы кезеңде К2 (12)</t>
  </si>
  <si>
    <t>2007 жылғы  желтоқсандағы - 2010 жылғы  желтоқсандағыкезеңде К2 (36)</t>
  </si>
  <si>
    <t>2005 жылғы  желтоқсандағы - 2010 жылғы  желтоқсандағы кезеңде К2 (60)</t>
  </si>
  <si>
    <t>2011 жылғы "1"  қаңтардағы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</si>
  <si>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ЖОҚ</t>
  </si>
  <si>
    <t>2011 жылғы "1"  ақпандағы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</si>
  <si>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2011 жылғы "1"  наурыздағы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</si>
  <si>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К2 керi ауытқыған кездегi резерв</t>
  </si>
  <si>
    <t>2011 жылғы "1"  сәуірдегі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</si>
  <si>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** "ҰларYмiт" ЖЗҚ" АҚ қайта құру процесінің үстінде, мәлімет кейінірек жарияланады.</t>
  </si>
  <si>
    <t>"Ұлар Үміт" Жинақтаушы зейнетақы қоры" АҚ**</t>
  </si>
  <si>
    <t>НЕТ</t>
  </si>
  <si>
    <t>2006 жылғы  сәуірдегі - 2011 жылғы  сәуірдегі кезеңде К2 (60)</t>
  </si>
  <si>
    <t>2008 жылғы  сәуірдегі - 2011 жылғы  сәуірдегікезеңде К2 (36)</t>
  </si>
  <si>
    <t>2010 жылғы  сәуірдегі - 2011 жылғы  сәуірдегі кезеңде К2 (12)</t>
  </si>
  <si>
    <t>2011 жылғы "1"  мамырдағы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</si>
  <si>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2006 жылғы  мамырдағы - 2011 жылғы  мамырдағы кезеңде К2 (60)</t>
  </si>
  <si>
    <t>2008 жылғы  мамырдағы - 2011 жылғы  мамырдағы кезеңде К2 (36)</t>
  </si>
  <si>
    <t>2010 жылғы  мамырдағы - 2011 жылғы  мамырдағы кезеңде К2 (12)</t>
  </si>
  <si>
    <t>2011 жылғы "1"  маусымдағы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</si>
  <si>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2006 жылғы  маусымдагы  - 2011 жылғы  маусымдагы  кезеңде К2 (60)</t>
  </si>
  <si>
    <t>2008 жылғы  маусымдагы  - 2011 жылғы  маусымдагы  кезеңде К2 (36)</t>
  </si>
  <si>
    <t>2010 жылғы  маусымдагы - 2011 жылғы  маусымдагы кезеңде К2 (12)</t>
  </si>
  <si>
    <t>2011 жылғы "1"  шілдедегі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</si>
  <si>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2006 жылғы  шілдедегі  - 2011 жылғы  шілдедегі  кезеңде К2 (60)</t>
  </si>
  <si>
    <t>2008 жылғы  шілдедегі  - 2011 жылғы  шілдедегі  кезеңде К2 (36)</t>
  </si>
  <si>
    <t>2010 жылғы  шілдедегі - 2011 жылғы  шілдедегі кезеңде К2 (12)</t>
  </si>
  <si>
    <t>2011 жылғы "1"  тамыздағы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</si>
  <si>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2006 жылғы  тамыздағы  - 2011 жылғы  тамыздағы  кезеңде К2 (60)</t>
  </si>
  <si>
    <t>2008 жылғы  тамыздағы  - 2011 жылғы  тамыздағы  кезеңде К2 (36)</t>
  </si>
  <si>
    <t>2010 жылғы  тамыздағы - 2011 жылғы  тамыздағы кезеңде К2 (12)</t>
  </si>
  <si>
    <t>2011 жылғы "1"  қыркүйектегі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</si>
  <si>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"Астана" ЖЗҚ" АҚ  *</t>
  </si>
  <si>
    <t>2006 жылғы  қыркүйектегі  - 2011 жылғы  қыркүйектегі  кезеңде К2 (60)</t>
  </si>
  <si>
    <t>2008 жылғы  қыркүйектегі  - 2011 жылғы  қыркүйектегі  кезеңде К2 (36)</t>
  </si>
  <si>
    <t>2010 жылғы  қыркүйектегі - 2011 жылғы  қыркүйектегі кезеңде К2 (12)</t>
  </si>
  <si>
    <t>2011 жылғы "1"  қазандағы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</si>
  <si>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2006 жылғы  қазандағы  - 2011 жылғы  қазандағы  кезеңде К2 (60)</t>
  </si>
  <si>
    <t>2008 жылғы  қазандағы  - 2011 жылғы  қазандағы  кезеңде К2 (36)</t>
  </si>
  <si>
    <t>2010 жылғы  қазандағы - 2011 жылғы  қазандағы кезеңде К2 (12)</t>
  </si>
  <si>
    <t>2011 жылғы "1"  қарашадағы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</si>
  <si>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2006 жылғы  қарашадағы  - 2011 жылғы  қарашадағы  кезеңде К2 (60)</t>
  </si>
  <si>
    <t>2008 жылғы  қарашадағы  - 2011 жылғы  қарашадағы  кезеңде К2 (36)</t>
  </si>
  <si>
    <t>2010 жылғы  қарашадағы - 2011 жылғы  қарашадағы кезеңде К2 (12)</t>
  </si>
  <si>
    <t>2011 жылғы "1"  желтоқсандағы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</si>
</sst>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00"/>
    <numFmt numFmtId="181" formatCode="0.0000"/>
    <numFmt numFmtId="182" formatCode="0.00000"/>
    <numFmt numFmtId="183" formatCode="0.000000"/>
    <numFmt numFmtId="184" formatCode="#,##0.00000"/>
    <numFmt numFmtId="185" formatCode="#,##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"/>
    <numFmt numFmtId="192" formatCode="0.0"/>
  </numFmts>
  <fonts count="48">
    <font>
      <sz val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10" xfId="56" applyFont="1" applyFill="1" applyBorder="1" applyAlignment="1" applyProtection="1">
      <alignment horizontal="center" vertical="center" wrapText="1"/>
      <protection/>
    </xf>
    <xf numFmtId="14" fontId="4" fillId="0" borderId="10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Font="1" applyFill="1" applyAlignment="1" applyProtection="1">
      <alignment horizontal="left" vertical="center" wrapText="1" indent="2"/>
      <protection/>
    </xf>
    <xf numFmtId="0" fontId="4" fillId="0" borderId="0" xfId="56" applyFont="1" applyFill="1" applyAlignment="1" applyProtection="1">
      <alignment horizontal="left" wrapText="1" indent="2"/>
      <protection/>
    </xf>
    <xf numFmtId="0" fontId="9" fillId="0" borderId="0" xfId="0" applyFont="1" applyFill="1" applyAlignment="1">
      <alignment horizontal="center"/>
    </xf>
    <xf numFmtId="1" fontId="4" fillId="0" borderId="0" xfId="56" applyNumberFormat="1" applyFont="1" applyFill="1" applyAlignment="1" applyProtection="1">
      <alignment horizontal="left" vertical="center" wrapText="1" indent="2"/>
      <protection/>
    </xf>
    <xf numFmtId="0" fontId="4" fillId="0" borderId="0" xfId="56" applyFont="1" applyFill="1" applyAlignment="1" applyProtection="1">
      <alignment horizontal="left" vertical="center" wrapText="1" indent="2"/>
      <protection/>
    </xf>
    <xf numFmtId="3" fontId="6" fillId="0" borderId="0" xfId="33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56" applyFont="1" applyFill="1" applyBorder="1" applyAlignment="1" applyProtection="1">
      <alignment horizontal="left" vertical="center" wrapText="1"/>
      <protection/>
    </xf>
    <xf numFmtId="180" fontId="8" fillId="0" borderId="0" xfId="54" applyNumberFormat="1" applyFont="1" applyFill="1" applyBorder="1" applyAlignment="1">
      <alignment horizontal="center" wrapText="1"/>
      <protection/>
    </xf>
    <xf numFmtId="4" fontId="5" fillId="0" borderId="0" xfId="54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/>
    </xf>
    <xf numFmtId="0" fontId="5" fillId="0" borderId="0" xfId="56" applyFont="1" applyFill="1" applyBorder="1" applyAlignment="1" applyProtection="1">
      <alignment horizontal="left" vertical="center" wrapText="1"/>
      <protection/>
    </xf>
    <xf numFmtId="186" fontId="5" fillId="0" borderId="0" xfId="54" applyNumberFormat="1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left" vertical="center" wrapText="1"/>
      <protection/>
    </xf>
    <xf numFmtId="180" fontId="2" fillId="0" borderId="0" xfId="54" applyNumberFormat="1" applyFont="1" applyFill="1" applyBorder="1" applyAlignment="1">
      <alignment horizontal="center" wrapText="1"/>
      <protection/>
    </xf>
    <xf numFmtId="1" fontId="3" fillId="0" borderId="0" xfId="56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wrapText="1"/>
    </xf>
    <xf numFmtId="3" fontId="5" fillId="0" borderId="0" xfId="54" applyNumberFormat="1" applyFont="1" applyFill="1" applyBorder="1" applyAlignment="1">
      <alignment horizontal="center" vertical="center" wrapText="1"/>
      <protection/>
    </xf>
    <xf numFmtId="180" fontId="8" fillId="0" borderId="0" xfId="54" applyNumberFormat="1" applyFont="1" applyFill="1" applyBorder="1" applyAlignment="1">
      <alignment wrapText="1"/>
      <protection/>
    </xf>
    <xf numFmtId="0" fontId="0" fillId="0" borderId="0" xfId="0" applyFill="1" applyBorder="1" applyAlignment="1">
      <alignment wrapText="1"/>
    </xf>
    <xf numFmtId="1" fontId="8" fillId="0" borderId="0" xfId="54" applyNumberFormat="1" applyFont="1" applyFill="1" applyBorder="1" applyAlignment="1">
      <alignment wrapText="1"/>
      <protection/>
    </xf>
    <xf numFmtId="0" fontId="5" fillId="0" borderId="0" xfId="56" applyFont="1" applyFill="1" applyBorder="1" applyAlignment="1" applyProtection="1">
      <alignment horizontal="left" vertical="center"/>
      <protection/>
    </xf>
    <xf numFmtId="1" fontId="8" fillId="0" borderId="11" xfId="54" applyNumberFormat="1" applyFont="1" applyFill="1" applyBorder="1" applyAlignment="1">
      <alignment wrapText="1"/>
      <protection/>
    </xf>
    <xf numFmtId="1" fontId="8" fillId="0" borderId="12" xfId="54" applyNumberFormat="1" applyFont="1" applyFill="1" applyBorder="1" applyAlignment="1">
      <alignment wrapText="1"/>
      <protection/>
    </xf>
    <xf numFmtId="0" fontId="11" fillId="0" borderId="13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3" fillId="0" borderId="0" xfId="56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10" xfId="56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>
      <alignment horizontal="center" wrapText="1"/>
    </xf>
    <xf numFmtId="4" fontId="8" fillId="0" borderId="11" xfId="0" applyNumberFormat="1" applyFont="1" applyFill="1" applyBorder="1" applyAlignment="1">
      <alignment horizontal="center" wrapText="1"/>
    </xf>
    <xf numFmtId="4" fontId="8" fillId="0" borderId="14" xfId="0" applyNumberFormat="1" applyFont="1" applyFill="1" applyBorder="1" applyAlignment="1">
      <alignment horizontal="center" wrapText="1"/>
    </xf>
    <xf numFmtId="180" fontId="8" fillId="0" borderId="15" xfId="54" applyNumberFormat="1" applyFont="1" applyFill="1" applyBorder="1" applyAlignment="1">
      <alignment wrapText="1"/>
      <protection/>
    </xf>
    <xf numFmtId="0" fontId="0" fillId="0" borderId="16" xfId="0" applyFill="1" applyBorder="1" applyAlignment="1">
      <alignment wrapText="1"/>
    </xf>
    <xf numFmtId="180" fontId="8" fillId="0" borderId="17" xfId="54" applyNumberFormat="1" applyFont="1" applyFill="1" applyBorder="1" applyAlignment="1">
      <alignment wrapText="1"/>
      <protection/>
    </xf>
    <xf numFmtId="0" fontId="0" fillId="0" borderId="13" xfId="0" applyFill="1" applyBorder="1" applyAlignment="1">
      <alignment wrapText="1"/>
    </xf>
    <xf numFmtId="3" fontId="5" fillId="0" borderId="11" xfId="54" applyNumberFormat="1" applyFont="1" applyFill="1" applyBorder="1" applyAlignment="1">
      <alignment horizontal="center" vertical="center" wrapText="1"/>
      <protection/>
    </xf>
    <xf numFmtId="3" fontId="5" fillId="0" borderId="12" xfId="54" applyNumberFormat="1" applyFont="1" applyFill="1" applyBorder="1" applyAlignment="1">
      <alignment horizontal="center" vertical="center" wrapText="1"/>
      <protection/>
    </xf>
    <xf numFmtId="180" fontId="8" fillId="0" borderId="15" xfId="54" applyNumberFormat="1" applyFont="1" applyFill="1" applyBorder="1" applyAlignment="1">
      <alignment horizontal="left" wrapText="1"/>
      <protection/>
    </xf>
    <xf numFmtId="180" fontId="8" fillId="0" borderId="16" xfId="54" applyNumberFormat="1" applyFont="1" applyFill="1" applyBorder="1" applyAlignment="1">
      <alignment horizontal="left" wrapText="1"/>
      <protection/>
    </xf>
    <xf numFmtId="180" fontId="8" fillId="0" borderId="17" xfId="54" applyNumberFormat="1" applyFont="1" applyFill="1" applyBorder="1" applyAlignment="1">
      <alignment horizontal="left" wrapText="1"/>
      <protection/>
    </xf>
    <xf numFmtId="180" fontId="8" fillId="0" borderId="13" xfId="54" applyNumberFormat="1" applyFont="1" applyFill="1" applyBorder="1" applyAlignment="1">
      <alignment horizontal="left" wrapText="1"/>
      <protection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1" fontId="8" fillId="0" borderId="0" xfId="55" applyNumberFormat="1" applyFont="1" applyFill="1" applyBorder="1" applyAlignment="1">
      <alignment wrapText="1"/>
      <protection/>
    </xf>
    <xf numFmtId="180" fontId="8" fillId="0" borderId="0" xfId="55" applyNumberFormat="1" applyFont="1" applyFill="1" applyBorder="1" applyAlignment="1">
      <alignment wrapText="1"/>
      <protection/>
    </xf>
    <xf numFmtId="3" fontId="5" fillId="0" borderId="0" xfId="55" applyNumberFormat="1" applyFont="1" applyFill="1" applyBorder="1" applyAlignment="1">
      <alignment horizontal="center" vertical="center" wrapText="1"/>
      <protection/>
    </xf>
    <xf numFmtId="1" fontId="8" fillId="0" borderId="12" xfId="55" applyNumberFormat="1" applyFont="1" applyFill="1" applyBorder="1" applyAlignment="1">
      <alignment wrapText="1"/>
      <protection/>
    </xf>
    <xf numFmtId="180" fontId="8" fillId="0" borderId="17" xfId="55" applyNumberFormat="1" applyFont="1" applyFill="1" applyBorder="1" applyAlignment="1">
      <alignment wrapText="1"/>
      <protection/>
    </xf>
    <xf numFmtId="3" fontId="5" fillId="0" borderId="12" xfId="55" applyNumberFormat="1" applyFont="1" applyFill="1" applyBorder="1" applyAlignment="1">
      <alignment horizontal="center" vertical="center" wrapText="1"/>
      <protection/>
    </xf>
    <xf numFmtId="0" fontId="4" fillId="0" borderId="0" xfId="57" applyFont="1" applyFill="1" applyAlignment="1" applyProtection="1">
      <alignment horizontal="left" wrapText="1" indent="2"/>
      <protection/>
    </xf>
    <xf numFmtId="1" fontId="8" fillId="0" borderId="11" xfId="55" applyNumberFormat="1" applyFont="1" applyFill="1" applyBorder="1" applyAlignment="1">
      <alignment wrapText="1"/>
      <protection/>
    </xf>
    <xf numFmtId="180" fontId="8" fillId="0" borderId="15" xfId="55" applyNumberFormat="1" applyFont="1" applyFill="1" applyBorder="1" applyAlignment="1">
      <alignment wrapText="1"/>
      <protection/>
    </xf>
    <xf numFmtId="3" fontId="5" fillId="0" borderId="11" xfId="55" applyNumberFormat="1" applyFont="1" applyFill="1" applyBorder="1" applyAlignment="1">
      <alignment horizontal="center" vertical="center" wrapText="1"/>
      <protection/>
    </xf>
    <xf numFmtId="4" fontId="5" fillId="0" borderId="0" xfId="55" applyNumberFormat="1" applyFont="1" applyFill="1" applyBorder="1" applyAlignment="1">
      <alignment horizontal="center" vertical="center" wrapText="1"/>
      <protection/>
    </xf>
    <xf numFmtId="180" fontId="8" fillId="0" borderId="0" xfId="55" applyNumberFormat="1" applyFont="1" applyFill="1" applyBorder="1" applyAlignment="1">
      <alignment horizontal="center" wrapText="1"/>
      <protection/>
    </xf>
    <xf numFmtId="0" fontId="7" fillId="0" borderId="0" xfId="57" applyFont="1" applyFill="1" applyBorder="1" applyAlignment="1" applyProtection="1">
      <alignment horizontal="left" vertical="center" wrapText="1"/>
      <protection/>
    </xf>
    <xf numFmtId="180" fontId="8" fillId="0" borderId="13" xfId="55" applyNumberFormat="1" applyFont="1" applyFill="1" applyBorder="1" applyAlignment="1">
      <alignment horizontal="left" wrapText="1"/>
      <protection/>
    </xf>
    <xf numFmtId="180" fontId="8" fillId="0" borderId="17" xfId="55" applyNumberFormat="1" applyFont="1" applyFill="1" applyBorder="1" applyAlignment="1">
      <alignment horizontal="left" wrapText="1"/>
      <protection/>
    </xf>
    <xf numFmtId="180" fontId="2" fillId="0" borderId="0" xfId="55" applyNumberFormat="1" applyFont="1" applyFill="1" applyBorder="1" applyAlignment="1">
      <alignment horizontal="center" wrapText="1"/>
      <protection/>
    </xf>
    <xf numFmtId="0" fontId="3" fillId="0" borderId="0" xfId="57" applyFont="1" applyFill="1" applyBorder="1" applyAlignment="1" applyProtection="1">
      <alignment horizontal="left" vertical="center" wrapText="1"/>
      <protection/>
    </xf>
    <xf numFmtId="1" fontId="3" fillId="0" borderId="0" xfId="57" applyNumberFormat="1" applyFont="1" applyFill="1" applyBorder="1" applyAlignment="1" applyProtection="1">
      <alignment horizontal="left" vertical="center" wrapText="1"/>
      <protection/>
    </xf>
    <xf numFmtId="180" fontId="8" fillId="0" borderId="16" xfId="55" applyNumberFormat="1" applyFont="1" applyFill="1" applyBorder="1" applyAlignment="1">
      <alignment horizontal="left" wrapText="1"/>
      <protection/>
    </xf>
    <xf numFmtId="180" fontId="8" fillId="0" borderId="15" xfId="55" applyNumberFormat="1" applyFont="1" applyFill="1" applyBorder="1" applyAlignment="1">
      <alignment horizontal="left" wrapText="1"/>
      <protection/>
    </xf>
    <xf numFmtId="0" fontId="3" fillId="0" borderId="0" xfId="57" applyFont="1" applyFill="1" applyBorder="1" applyAlignment="1" applyProtection="1">
      <alignment horizontal="left" vertical="center" wrapText="1"/>
      <protection/>
    </xf>
    <xf numFmtId="186" fontId="5" fillId="0" borderId="0" xfId="55" applyNumberFormat="1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 applyProtection="1">
      <alignment horizontal="left" vertical="center" wrapText="1"/>
      <protection/>
    </xf>
    <xf numFmtId="0" fontId="5" fillId="0" borderId="0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 indent="2"/>
      <protection/>
    </xf>
    <xf numFmtId="1" fontId="4" fillId="0" borderId="0" xfId="57" applyNumberFormat="1" applyFont="1" applyFill="1" applyAlignment="1" applyProtection="1">
      <alignment horizontal="left" vertical="center" wrapText="1" indent="2"/>
      <protection/>
    </xf>
    <xf numFmtId="186" fontId="4" fillId="0" borderId="0" xfId="57" applyNumberFormat="1" applyFont="1" applyFill="1" applyAlignment="1" applyProtection="1">
      <alignment horizontal="left" vertical="center" wrapText="1" indent="2"/>
      <protection/>
    </xf>
    <xf numFmtId="3" fontId="6" fillId="0" borderId="0" xfId="34" applyNumberFormat="1" applyFont="1" applyFill="1" applyBorder="1" applyAlignment="1" applyProtection="1">
      <alignment horizontal="center" vertical="top"/>
      <protection/>
    </xf>
    <xf numFmtId="186" fontId="6" fillId="0" borderId="0" xfId="34" applyNumberFormat="1" applyFont="1" applyFill="1" applyBorder="1" applyAlignment="1" applyProtection="1">
      <alignment horizontal="center" vertical="top"/>
      <protection/>
    </xf>
    <xf numFmtId="0" fontId="4" fillId="0" borderId="0" xfId="57" applyFont="1" applyFill="1" applyAlignment="1" applyProtection="1">
      <alignment horizontal="left" vertical="center" wrapText="1" indent="2"/>
      <protection/>
    </xf>
    <xf numFmtId="0" fontId="4" fillId="0" borderId="10" xfId="57" applyFont="1" applyFill="1" applyBorder="1" applyAlignment="1" applyProtection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 wrapText="1"/>
      <protection/>
    </xf>
    <xf numFmtId="14" fontId="4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13" xfId="55" applyFont="1" applyBorder="1" applyAlignment="1">
      <alignment horizontal="center"/>
      <protection/>
    </xf>
    <xf numFmtId="0" fontId="12" fillId="0" borderId="13" xfId="55" applyFont="1" applyBorder="1" applyAlignment="1">
      <alignment horizontal="center"/>
      <protection/>
    </xf>
    <xf numFmtId="0" fontId="3" fillId="0" borderId="0" xfId="57" applyFont="1" applyFill="1" applyBorder="1" applyAlignment="1" applyProtection="1">
      <alignment vertical="center" wrapText="1"/>
      <protection/>
    </xf>
    <xf numFmtId="0" fontId="11" fillId="0" borderId="0" xfId="55" applyFont="1" applyBorder="1" applyAlignment="1">
      <alignment horizontal="center"/>
      <protection/>
    </xf>
    <xf numFmtId="0" fontId="5" fillId="0" borderId="11" xfId="57" applyFont="1" applyFill="1" applyBorder="1" applyAlignment="1" applyProtection="1">
      <alignment horizontal="center" vertical="center" wrapText="1"/>
      <protection/>
    </xf>
    <xf numFmtId="0" fontId="5" fillId="0" borderId="15" xfId="57" applyFont="1" applyFill="1" applyBorder="1" applyAlignment="1" applyProtection="1">
      <alignment horizontal="center" vertical="center" wrapText="1"/>
      <protection/>
    </xf>
    <xf numFmtId="0" fontId="5" fillId="0" borderId="18" xfId="57" applyFont="1" applyFill="1" applyBorder="1" applyAlignment="1" applyProtection="1">
      <alignment horizontal="center" vertical="center" wrapText="1"/>
      <protection/>
    </xf>
    <xf numFmtId="0" fontId="5" fillId="0" borderId="11" xfId="56" applyFont="1" applyFill="1" applyBorder="1" applyAlignment="1" applyProtection="1">
      <alignment horizontal="center" vertical="center" wrapText="1"/>
      <protection/>
    </xf>
    <xf numFmtId="0" fontId="5" fillId="0" borderId="15" xfId="56" applyFont="1" applyFill="1" applyBorder="1" applyAlignment="1" applyProtection="1">
      <alignment horizontal="center" vertical="center" wrapText="1"/>
      <protection/>
    </xf>
    <xf numFmtId="0" fontId="5" fillId="0" borderId="18" xfId="56" applyFont="1" applyFill="1" applyBorder="1" applyAlignment="1" applyProtection="1">
      <alignment horizontal="center" vertical="center" wrapText="1"/>
      <protection/>
    </xf>
    <xf numFmtId="0" fontId="5" fillId="0" borderId="19" xfId="57" applyFont="1" applyFill="1" applyBorder="1" applyAlignment="1" applyProtection="1">
      <alignment horizontal="center" vertical="center" wrapText="1"/>
      <protection/>
    </xf>
    <xf numFmtId="0" fontId="5" fillId="0" borderId="19" xfId="57" applyFont="1" applyFill="1" applyBorder="1" applyAlignment="1" applyProtection="1">
      <alignment horizontal="center" vertical="center" textRotation="90" wrapText="1"/>
      <protection/>
    </xf>
    <xf numFmtId="49" fontId="6" fillId="0" borderId="19" xfId="55" applyNumberFormat="1" applyFont="1" applyFill="1" applyBorder="1" applyAlignment="1">
      <alignment horizontal="left" vertical="center" wrapText="1"/>
      <protection/>
    </xf>
    <xf numFmtId="3" fontId="5" fillId="0" borderId="19" xfId="57" applyNumberFormat="1" applyFont="1" applyFill="1" applyBorder="1" applyAlignment="1" applyProtection="1">
      <alignment horizontal="center" vertical="center" wrapText="1"/>
      <protection/>
    </xf>
    <xf numFmtId="3" fontId="5" fillId="0" borderId="19" xfId="57" applyNumberFormat="1" applyFont="1" applyFill="1" applyBorder="1" applyAlignment="1" applyProtection="1">
      <alignment horizontal="center" vertical="center" wrapText="1"/>
      <protection/>
    </xf>
    <xf numFmtId="4" fontId="5" fillId="0" borderId="19" xfId="57" applyNumberFormat="1" applyFont="1" applyFill="1" applyBorder="1" applyAlignment="1" applyProtection="1">
      <alignment horizontal="center" vertical="center" wrapText="1"/>
      <protection/>
    </xf>
    <xf numFmtId="186" fontId="5" fillId="0" borderId="19" xfId="55" applyNumberFormat="1" applyFont="1" applyFill="1" applyBorder="1" applyAlignment="1">
      <alignment horizontal="center" vertical="center" wrapText="1"/>
      <protection/>
    </xf>
    <xf numFmtId="3" fontId="7" fillId="0" borderId="19" xfId="57" applyNumberFormat="1" applyFont="1" applyFill="1" applyBorder="1" applyAlignment="1" applyProtection="1">
      <alignment horizontal="center" vertical="center" wrapText="1"/>
      <protection/>
    </xf>
    <xf numFmtId="4" fontId="5" fillId="0" borderId="19" xfId="55" applyNumberFormat="1" applyFont="1" applyFill="1" applyBorder="1" applyAlignment="1">
      <alignment horizontal="center" vertical="center" wrapText="1"/>
      <protection/>
    </xf>
    <xf numFmtId="3" fontId="8" fillId="0" borderId="19" xfId="57" applyNumberFormat="1" applyFont="1" applyFill="1" applyBorder="1" applyAlignment="1" applyProtection="1">
      <alignment horizontal="center" vertical="center" wrapText="1"/>
      <protection/>
    </xf>
    <xf numFmtId="0" fontId="5" fillId="0" borderId="20" xfId="57" applyFont="1" applyFill="1" applyBorder="1" applyAlignment="1" applyProtection="1">
      <alignment horizontal="center" vertical="center" wrapText="1"/>
      <protection/>
    </xf>
    <xf numFmtId="0" fontId="5" fillId="0" borderId="20" xfId="57" applyFont="1" applyFill="1" applyBorder="1" applyAlignment="1" applyProtection="1">
      <alignment horizontal="center" vertical="center" textRotation="90" wrapText="1"/>
      <protection/>
    </xf>
    <xf numFmtId="49" fontId="5" fillId="0" borderId="20" xfId="55" applyNumberFormat="1" applyFont="1" applyFill="1" applyBorder="1" applyAlignment="1">
      <alignment horizontal="left" vertical="center" wrapText="1"/>
      <protection/>
    </xf>
    <xf numFmtId="3" fontId="5" fillId="0" borderId="20" xfId="57" applyNumberFormat="1" applyFont="1" applyFill="1" applyBorder="1" applyAlignment="1" applyProtection="1">
      <alignment horizontal="center" vertical="center" wrapText="1"/>
      <protection/>
    </xf>
    <xf numFmtId="3" fontId="5" fillId="0" borderId="20" xfId="55" applyNumberFormat="1" applyFont="1" applyFill="1" applyBorder="1" applyAlignment="1">
      <alignment horizontal="center" vertical="center" wrapText="1"/>
      <protection/>
    </xf>
    <xf numFmtId="191" fontId="5" fillId="0" borderId="20" xfId="57" applyNumberFormat="1" applyFont="1" applyFill="1" applyBorder="1" applyAlignment="1" applyProtection="1">
      <alignment horizontal="center" vertical="center" wrapText="1"/>
      <protection/>
    </xf>
    <xf numFmtId="186" fontId="5" fillId="0" borderId="20" xfId="55" applyNumberFormat="1" applyFont="1" applyFill="1" applyBorder="1" applyAlignment="1">
      <alignment horizontal="center" vertical="center" wrapText="1"/>
      <protection/>
    </xf>
    <xf numFmtId="3" fontId="7" fillId="0" borderId="20" xfId="57" applyNumberFormat="1" applyFont="1" applyFill="1" applyBorder="1" applyAlignment="1" applyProtection="1">
      <alignment horizontal="center" vertical="center" wrapText="1"/>
      <protection/>
    </xf>
    <xf numFmtId="4" fontId="5" fillId="0" borderId="20" xfId="55" applyNumberFormat="1" applyFont="1" applyFill="1" applyBorder="1" applyAlignment="1">
      <alignment horizontal="center" vertical="center" wrapText="1"/>
      <protection/>
    </xf>
    <xf numFmtId="3" fontId="8" fillId="0" borderId="20" xfId="57" applyNumberFormat="1" applyFont="1" applyFill="1" applyBorder="1" applyAlignment="1" applyProtection="1">
      <alignment horizontal="center" vertical="center" wrapText="1"/>
      <protection/>
    </xf>
    <xf numFmtId="0" fontId="5" fillId="0" borderId="20" xfId="57" applyFont="1" applyFill="1" applyBorder="1" applyAlignment="1" applyProtection="1">
      <alignment vertical="center" textRotation="90" wrapText="1"/>
      <protection/>
    </xf>
    <xf numFmtId="3" fontId="5" fillId="0" borderId="20" xfId="57" applyNumberFormat="1" applyFont="1" applyFill="1" applyBorder="1" applyAlignment="1" applyProtection="1">
      <alignment horizontal="center" vertical="center" wrapText="1"/>
      <protection/>
    </xf>
    <xf numFmtId="4" fontId="5" fillId="0" borderId="20" xfId="57" applyNumberFormat="1" applyFont="1" applyFill="1" applyBorder="1" applyAlignment="1" applyProtection="1">
      <alignment horizontal="center" vertical="center" wrapText="1"/>
      <protection/>
    </xf>
    <xf numFmtId="186" fontId="5" fillId="0" borderId="20" xfId="55" applyNumberFormat="1" applyFont="1" applyFill="1" applyBorder="1" applyAlignment="1">
      <alignment horizontal="center" vertical="center" wrapText="1"/>
      <protection/>
    </xf>
    <xf numFmtId="4" fontId="5" fillId="0" borderId="20" xfId="55" applyNumberFormat="1" applyFont="1" applyFill="1" applyBorder="1" applyAlignment="1">
      <alignment horizontal="center" vertical="center" wrapText="1"/>
      <protection/>
    </xf>
    <xf numFmtId="49" fontId="6" fillId="0" borderId="20" xfId="55" applyNumberFormat="1" applyFont="1" applyFill="1" applyBorder="1" applyAlignment="1">
      <alignment horizontal="left" vertical="center" wrapText="1"/>
      <protection/>
    </xf>
    <xf numFmtId="49" fontId="5" fillId="0" borderId="20" xfId="55" applyNumberFormat="1" applyFont="1" applyFill="1" applyBorder="1" applyAlignment="1">
      <alignment vertical="center" wrapText="1"/>
      <protection/>
    </xf>
    <xf numFmtId="1" fontId="5" fillId="0" borderId="20" xfId="57" applyNumberFormat="1" applyFont="1" applyFill="1" applyBorder="1" applyAlignment="1" applyProtection="1">
      <alignment horizontal="center" vertical="center" wrapText="1"/>
      <protection/>
    </xf>
    <xf numFmtId="49" fontId="6" fillId="0" borderId="20" xfId="55" applyNumberFormat="1" applyFont="1" applyFill="1" applyBorder="1" applyAlignment="1">
      <alignment horizontal="left" vertical="center" wrapText="1"/>
      <protection/>
    </xf>
    <xf numFmtId="49" fontId="5" fillId="0" borderId="20" xfId="55" applyNumberFormat="1" applyFont="1" applyFill="1" applyBorder="1" applyAlignment="1">
      <alignment horizontal="left" vertical="center" wrapText="1"/>
      <protection/>
    </xf>
    <xf numFmtId="0" fontId="0" fillId="0" borderId="20" xfId="0" applyFont="1" applyFill="1" applyBorder="1" applyAlignment="1">
      <alignment horizontal="center" vertical="center"/>
    </xf>
    <xf numFmtId="1" fontId="5" fillId="0" borderId="20" xfId="57" applyNumberFormat="1" applyFont="1" applyFill="1" applyBorder="1" applyAlignment="1" applyProtection="1">
      <alignment horizontal="center" vertical="center" wrapText="1"/>
      <protection/>
    </xf>
    <xf numFmtId="3" fontId="7" fillId="0" borderId="20" xfId="57" applyNumberFormat="1" applyFont="1" applyFill="1" applyBorder="1" applyAlignment="1" applyProtection="1">
      <alignment horizontal="center" vertical="center" wrapText="1"/>
      <protection/>
    </xf>
    <xf numFmtId="3" fontId="8" fillId="0" borderId="20" xfId="57" applyNumberFormat="1" applyFont="1" applyFill="1" applyBorder="1" applyAlignment="1" applyProtection="1">
      <alignment horizontal="center" vertical="center" wrapText="1"/>
      <protection/>
    </xf>
    <xf numFmtId="0" fontId="5" fillId="0" borderId="20" xfId="57" applyFont="1" applyFill="1" applyBorder="1" applyAlignment="1" applyProtection="1">
      <alignment horizontal="left" vertical="center" wrapText="1"/>
      <protection/>
    </xf>
    <xf numFmtId="0" fontId="5" fillId="0" borderId="21" xfId="57" applyFont="1" applyFill="1" applyBorder="1" applyAlignment="1" applyProtection="1">
      <alignment horizontal="left" vertical="center" wrapText="1"/>
      <protection/>
    </xf>
    <xf numFmtId="186" fontId="5" fillId="0" borderId="21" xfId="55" applyNumberFormat="1" applyFont="1" applyFill="1" applyBorder="1" applyAlignment="1">
      <alignment horizontal="center" vertical="center" wrapText="1"/>
      <protection/>
    </xf>
    <xf numFmtId="4" fontId="5" fillId="0" borderId="21" xfId="55" applyNumberFormat="1" applyFont="1" applyFill="1" applyBorder="1" applyAlignment="1">
      <alignment horizontal="center" vertical="center" wrapText="1"/>
      <protection/>
    </xf>
    <xf numFmtId="0" fontId="4" fillId="0" borderId="19" xfId="57" applyFont="1" applyFill="1" applyBorder="1" applyAlignment="1" applyProtection="1">
      <alignment horizontal="left" vertical="center" wrapText="1" indent="2"/>
      <protection/>
    </xf>
    <xf numFmtId="186" fontId="4" fillId="0" borderId="20" xfId="57" applyNumberFormat="1" applyFont="1" applyFill="1" applyBorder="1" applyAlignment="1" applyProtection="1">
      <alignment horizontal="left" vertical="center" wrapText="1" indent="2"/>
      <protection/>
    </xf>
    <xf numFmtId="0" fontId="0" fillId="0" borderId="20" xfId="0" applyFont="1" applyFill="1" applyBorder="1" applyAlignment="1">
      <alignment/>
    </xf>
    <xf numFmtId="186" fontId="6" fillId="0" borderId="20" xfId="34" applyNumberFormat="1" applyFont="1" applyFill="1" applyBorder="1" applyAlignment="1" applyProtection="1">
      <alignment horizontal="center" vertical="top"/>
      <protection/>
    </xf>
    <xf numFmtId="0" fontId="4" fillId="0" borderId="20" xfId="57" applyFont="1" applyFill="1" applyBorder="1" applyAlignment="1" applyProtection="1">
      <alignment horizontal="left" wrapText="1" indent="2"/>
      <protection/>
    </xf>
    <xf numFmtId="0" fontId="4" fillId="0" borderId="21" xfId="57" applyFont="1" applyFill="1" applyBorder="1" applyAlignment="1" applyProtection="1">
      <alignment horizontal="left" wrapText="1" indent="2"/>
      <protection/>
    </xf>
    <xf numFmtId="0" fontId="5" fillId="0" borderId="19" xfId="56" applyFont="1" applyFill="1" applyBorder="1" applyAlignment="1" applyProtection="1">
      <alignment horizontal="center" vertical="center" wrapText="1"/>
      <protection/>
    </xf>
    <xf numFmtId="0" fontId="5" fillId="0" borderId="19" xfId="56" applyFont="1" applyFill="1" applyBorder="1" applyAlignment="1" applyProtection="1">
      <alignment horizontal="center" vertical="center" textRotation="90" wrapText="1"/>
      <protection/>
    </xf>
    <xf numFmtId="49" fontId="6" fillId="0" borderId="19" xfId="54" applyNumberFormat="1" applyFont="1" applyFill="1" applyBorder="1" applyAlignment="1">
      <alignment horizontal="left" vertical="center" wrapText="1"/>
      <protection/>
    </xf>
    <xf numFmtId="3" fontId="5" fillId="0" borderId="19" xfId="56" applyNumberFormat="1" applyFont="1" applyFill="1" applyBorder="1" applyAlignment="1" applyProtection="1">
      <alignment horizontal="center" vertical="center" wrapText="1"/>
      <protection/>
    </xf>
    <xf numFmtId="3" fontId="5" fillId="0" borderId="19" xfId="56" applyNumberFormat="1" applyFont="1" applyFill="1" applyBorder="1" applyAlignment="1" applyProtection="1">
      <alignment horizontal="center" vertical="center" wrapText="1"/>
      <protection/>
    </xf>
    <xf numFmtId="186" fontId="5" fillId="0" borderId="19" xfId="54" applyNumberFormat="1" applyFont="1" applyFill="1" applyBorder="1" applyAlignment="1">
      <alignment horizontal="center" vertical="center" wrapText="1"/>
      <protection/>
    </xf>
    <xf numFmtId="186" fontId="5" fillId="33" borderId="19" xfId="54" applyNumberFormat="1" applyFont="1" applyFill="1" applyBorder="1" applyAlignment="1">
      <alignment horizontal="center" vertical="center" wrapText="1"/>
      <protection/>
    </xf>
    <xf numFmtId="3" fontId="7" fillId="33" borderId="19" xfId="56" applyNumberFormat="1" applyFont="1" applyFill="1" applyBorder="1" applyAlignment="1" applyProtection="1">
      <alignment horizontal="center" vertical="center" wrapText="1"/>
      <protection/>
    </xf>
    <xf numFmtId="4" fontId="5" fillId="0" borderId="19" xfId="54" applyNumberFormat="1" applyFont="1" applyFill="1" applyBorder="1" applyAlignment="1">
      <alignment horizontal="center" vertical="center" wrapText="1"/>
      <protection/>
    </xf>
    <xf numFmtId="4" fontId="5" fillId="33" borderId="19" xfId="54" applyNumberFormat="1" applyFont="1" applyFill="1" applyBorder="1" applyAlignment="1">
      <alignment horizontal="center" vertical="center" wrapText="1"/>
      <protection/>
    </xf>
    <xf numFmtId="3" fontId="8" fillId="33" borderId="19" xfId="56" applyNumberFormat="1" applyFont="1" applyFill="1" applyBorder="1" applyAlignment="1" applyProtection="1">
      <alignment horizontal="center" vertical="center" wrapText="1"/>
      <protection/>
    </xf>
    <xf numFmtId="0" fontId="4" fillId="0" borderId="19" xfId="56" applyFont="1" applyFill="1" applyBorder="1" applyAlignment="1" applyProtection="1">
      <alignment horizontal="left" vertical="center" wrapText="1" indent="2"/>
      <protection/>
    </xf>
    <xf numFmtId="0" fontId="5" fillId="0" borderId="20" xfId="56" applyFont="1" applyFill="1" applyBorder="1" applyAlignment="1" applyProtection="1">
      <alignment horizontal="center" vertical="center" wrapText="1"/>
      <protection/>
    </xf>
    <xf numFmtId="0" fontId="5" fillId="0" borderId="20" xfId="56" applyFont="1" applyFill="1" applyBorder="1" applyAlignment="1" applyProtection="1">
      <alignment horizontal="center" vertical="center" textRotation="90" wrapText="1"/>
      <protection/>
    </xf>
    <xf numFmtId="49" fontId="5" fillId="0" borderId="20" xfId="54" applyNumberFormat="1" applyFont="1" applyFill="1" applyBorder="1" applyAlignment="1">
      <alignment horizontal="left" vertical="center" wrapText="1"/>
      <protection/>
    </xf>
    <xf numFmtId="3" fontId="5" fillId="0" borderId="20" xfId="56" applyNumberFormat="1" applyFont="1" applyFill="1" applyBorder="1" applyAlignment="1" applyProtection="1">
      <alignment horizontal="center" vertical="center" wrapText="1"/>
      <protection/>
    </xf>
    <xf numFmtId="3" fontId="5" fillId="0" borderId="20" xfId="54" applyNumberFormat="1" applyFont="1" applyFill="1" applyBorder="1" applyAlignment="1">
      <alignment horizontal="center" vertical="center" wrapText="1"/>
      <protection/>
    </xf>
    <xf numFmtId="4" fontId="5" fillId="0" borderId="20" xfId="56" applyNumberFormat="1" applyFont="1" applyFill="1" applyBorder="1" applyAlignment="1" applyProtection="1">
      <alignment horizontal="center" vertical="center" wrapText="1"/>
      <protection/>
    </xf>
    <xf numFmtId="186" fontId="5" fillId="0" borderId="20" xfId="54" applyNumberFormat="1" applyFont="1" applyFill="1" applyBorder="1" applyAlignment="1">
      <alignment horizontal="center" vertical="center" wrapText="1"/>
      <protection/>
    </xf>
    <xf numFmtId="186" fontId="5" fillId="33" borderId="20" xfId="54" applyNumberFormat="1" applyFont="1" applyFill="1" applyBorder="1" applyAlignment="1">
      <alignment horizontal="center" vertical="center" wrapText="1"/>
      <protection/>
    </xf>
    <xf numFmtId="3" fontId="7" fillId="33" borderId="20" xfId="56" applyNumberFormat="1" applyFont="1" applyFill="1" applyBorder="1" applyAlignment="1" applyProtection="1">
      <alignment horizontal="center" vertical="center" wrapText="1"/>
      <protection/>
    </xf>
    <xf numFmtId="4" fontId="5" fillId="0" borderId="20" xfId="54" applyNumberFormat="1" applyFont="1" applyFill="1" applyBorder="1" applyAlignment="1">
      <alignment horizontal="center" vertical="center" wrapText="1"/>
      <protection/>
    </xf>
    <xf numFmtId="4" fontId="5" fillId="33" borderId="20" xfId="54" applyNumberFormat="1" applyFont="1" applyFill="1" applyBorder="1" applyAlignment="1">
      <alignment horizontal="center" vertical="center" wrapText="1"/>
      <protection/>
    </xf>
    <xf numFmtId="3" fontId="8" fillId="33" borderId="20" xfId="56" applyNumberFormat="1" applyFont="1" applyFill="1" applyBorder="1" applyAlignment="1" applyProtection="1">
      <alignment horizontal="center" vertical="center" wrapText="1"/>
      <protection/>
    </xf>
    <xf numFmtId="186" fontId="4" fillId="0" borderId="20" xfId="56" applyNumberFormat="1" applyFont="1" applyFill="1" applyBorder="1" applyAlignment="1" applyProtection="1">
      <alignment horizontal="left" vertical="center" wrapText="1" indent="2"/>
      <protection/>
    </xf>
    <xf numFmtId="0" fontId="5" fillId="0" borderId="20" xfId="56" applyFont="1" applyFill="1" applyBorder="1" applyAlignment="1" applyProtection="1">
      <alignment vertical="center" textRotation="90" wrapText="1"/>
      <protection/>
    </xf>
    <xf numFmtId="3" fontId="5" fillId="0" borderId="20" xfId="56" applyNumberFormat="1" applyFont="1" applyFill="1" applyBorder="1" applyAlignment="1" applyProtection="1">
      <alignment horizontal="center" vertical="center" wrapText="1"/>
      <protection/>
    </xf>
    <xf numFmtId="186" fontId="5" fillId="0" borderId="20" xfId="54" applyNumberFormat="1" applyFont="1" applyFill="1" applyBorder="1" applyAlignment="1">
      <alignment horizontal="center" vertical="center" wrapText="1"/>
      <protection/>
    </xf>
    <xf numFmtId="186" fontId="5" fillId="33" borderId="20" xfId="54" applyNumberFormat="1" applyFont="1" applyFill="1" applyBorder="1" applyAlignment="1">
      <alignment horizontal="center" vertical="center" wrapText="1"/>
      <protection/>
    </xf>
    <xf numFmtId="4" fontId="5" fillId="33" borderId="20" xfId="54" applyNumberFormat="1" applyFont="1" applyFill="1" applyBorder="1" applyAlignment="1">
      <alignment horizontal="center" vertical="center" wrapText="1"/>
      <protection/>
    </xf>
    <xf numFmtId="49" fontId="6" fillId="0" borderId="20" xfId="54" applyNumberFormat="1" applyFont="1" applyFill="1" applyBorder="1" applyAlignment="1">
      <alignment horizontal="left" vertical="center" wrapText="1"/>
      <protection/>
    </xf>
    <xf numFmtId="49" fontId="5" fillId="0" borderId="20" xfId="54" applyNumberFormat="1" applyFont="1" applyFill="1" applyBorder="1" applyAlignment="1">
      <alignment vertical="center" wrapText="1"/>
      <protection/>
    </xf>
    <xf numFmtId="1" fontId="5" fillId="0" borderId="20" xfId="56" applyNumberFormat="1" applyFont="1" applyFill="1" applyBorder="1" applyAlignment="1" applyProtection="1">
      <alignment horizontal="center" vertical="center" wrapText="1"/>
      <protection/>
    </xf>
    <xf numFmtId="49" fontId="6" fillId="0" borderId="20" xfId="54" applyNumberFormat="1" applyFont="1" applyFill="1" applyBorder="1" applyAlignment="1">
      <alignment horizontal="left" vertical="center" wrapText="1"/>
      <protection/>
    </xf>
    <xf numFmtId="49" fontId="5" fillId="0" borderId="20" xfId="54" applyNumberFormat="1" applyFont="1" applyFill="1" applyBorder="1" applyAlignment="1">
      <alignment horizontal="left" vertical="center" wrapTex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1" fontId="5" fillId="0" borderId="20" xfId="56" applyNumberFormat="1" applyFont="1" applyFill="1" applyBorder="1" applyAlignment="1" applyProtection="1">
      <alignment horizontal="center" vertical="center" wrapText="1"/>
      <protection/>
    </xf>
    <xf numFmtId="4" fontId="5" fillId="0" borderId="20" xfId="54" applyNumberFormat="1" applyFont="1" applyFill="1" applyBorder="1" applyAlignment="1">
      <alignment horizontal="center" vertical="center" wrapText="1"/>
      <protection/>
    </xf>
    <xf numFmtId="3" fontId="7" fillId="33" borderId="20" xfId="56" applyNumberFormat="1" applyFont="1" applyFill="1" applyBorder="1" applyAlignment="1" applyProtection="1">
      <alignment horizontal="center" vertical="center" wrapText="1"/>
      <protection/>
    </xf>
    <xf numFmtId="3" fontId="8" fillId="33" borderId="20" xfId="56" applyNumberFormat="1" applyFont="1" applyFill="1" applyBorder="1" applyAlignment="1" applyProtection="1">
      <alignment horizontal="center" vertical="center" wrapText="1"/>
      <protection/>
    </xf>
    <xf numFmtId="186" fontId="6" fillId="0" borderId="20" xfId="33" applyNumberFormat="1" applyFont="1" applyFill="1" applyBorder="1" applyAlignment="1" applyProtection="1">
      <alignment horizontal="center" vertical="top"/>
      <protection/>
    </xf>
    <xf numFmtId="0" fontId="5" fillId="0" borderId="20" xfId="56" applyFont="1" applyFill="1" applyBorder="1" applyAlignment="1" applyProtection="1">
      <alignment horizontal="left" vertical="center" wrapText="1"/>
      <protection/>
    </xf>
    <xf numFmtId="0" fontId="4" fillId="0" borderId="20" xfId="56" applyFont="1" applyFill="1" applyBorder="1" applyAlignment="1" applyProtection="1">
      <alignment horizontal="left" wrapText="1" indent="2"/>
      <protection/>
    </xf>
    <xf numFmtId="0" fontId="5" fillId="0" borderId="21" xfId="56" applyFont="1" applyFill="1" applyBorder="1" applyAlignment="1" applyProtection="1">
      <alignment horizontal="left" vertical="center" wrapText="1"/>
      <protection/>
    </xf>
    <xf numFmtId="186" fontId="5" fillId="33" borderId="21" xfId="54" applyNumberFormat="1" applyFont="1" applyFill="1" applyBorder="1" applyAlignment="1">
      <alignment horizontal="center" vertical="center" wrapText="1"/>
      <protection/>
    </xf>
    <xf numFmtId="186" fontId="5" fillId="0" borderId="21" xfId="54" applyNumberFormat="1" applyFont="1" applyFill="1" applyBorder="1" applyAlignment="1">
      <alignment horizontal="center" vertical="center" wrapText="1"/>
      <protection/>
    </xf>
    <xf numFmtId="4" fontId="5" fillId="0" borderId="21" xfId="54" applyNumberFormat="1" applyFont="1" applyFill="1" applyBorder="1" applyAlignment="1">
      <alignment horizontal="center" vertical="center" wrapText="1"/>
      <protection/>
    </xf>
    <xf numFmtId="0" fontId="4" fillId="0" borderId="21" xfId="56" applyFont="1" applyFill="1" applyBorder="1" applyAlignment="1" applyProtection="1">
      <alignment horizontal="left" wrapText="1" indent="2"/>
      <protection/>
    </xf>
    <xf numFmtId="1" fontId="5" fillId="0" borderId="19" xfId="57" applyNumberFormat="1" applyFont="1" applyFill="1" applyBorder="1" applyAlignment="1" applyProtection="1">
      <alignment horizontal="center" vertical="center" wrapText="1"/>
      <protection/>
    </xf>
    <xf numFmtId="49" fontId="6" fillId="0" borderId="19" xfId="55" applyNumberFormat="1" applyFont="1" applyFill="1" applyBorder="1" applyAlignment="1">
      <alignment horizontal="left" vertical="center" wrapText="1"/>
      <protection/>
    </xf>
    <xf numFmtId="186" fontId="5" fillId="0" borderId="19" xfId="55" applyNumberFormat="1" applyFont="1" applyFill="1" applyBorder="1" applyAlignment="1">
      <alignment horizontal="center" vertical="center" wrapText="1"/>
      <protection/>
    </xf>
    <xf numFmtId="4" fontId="5" fillId="0" borderId="19" xfId="55" applyNumberFormat="1" applyFont="1" applyFill="1" applyBorder="1" applyAlignment="1">
      <alignment horizontal="center" vertical="center" wrapText="1"/>
      <protection/>
    </xf>
    <xf numFmtId="3" fontId="5" fillId="0" borderId="19" xfId="55" applyNumberFormat="1" applyFont="1" applyFill="1" applyBorder="1" applyAlignment="1">
      <alignment horizontal="center" vertical="center" wrapText="1"/>
      <protection/>
    </xf>
    <xf numFmtId="49" fontId="5" fillId="0" borderId="20" xfId="55" applyNumberFormat="1" applyFont="1" applyFill="1" applyBorder="1" applyAlignment="1">
      <alignment horizontal="center" vertical="center" wrapText="1"/>
      <protection/>
    </xf>
    <xf numFmtId="1" fontId="5" fillId="0" borderId="20" xfId="57" applyNumberFormat="1" applyFont="1" applyFill="1" applyBorder="1" applyAlignment="1" applyProtection="1">
      <alignment vertical="center" wrapText="1"/>
      <protection/>
    </xf>
    <xf numFmtId="186" fontId="5" fillId="33" borderId="19" xfId="55" applyNumberFormat="1" applyFont="1" applyFill="1" applyBorder="1" applyAlignment="1">
      <alignment horizontal="center" vertical="center" wrapText="1"/>
      <protection/>
    </xf>
    <xf numFmtId="186" fontId="5" fillId="33" borderId="20" xfId="55" applyNumberFormat="1" applyFont="1" applyFill="1" applyBorder="1" applyAlignment="1">
      <alignment horizontal="center" vertical="center" wrapText="1"/>
      <protection/>
    </xf>
    <xf numFmtId="186" fontId="5" fillId="33" borderId="20" xfId="55" applyNumberFormat="1" applyFont="1" applyFill="1" applyBorder="1" applyAlignment="1">
      <alignment horizontal="center" vertical="center" wrapText="1"/>
      <protection/>
    </xf>
    <xf numFmtId="0" fontId="5" fillId="0" borderId="20" xfId="57" applyFont="1" applyFill="1" applyBorder="1" applyAlignment="1" applyProtection="1">
      <alignment vertical="center" wrapText="1"/>
      <protection/>
    </xf>
    <xf numFmtId="0" fontId="5" fillId="0" borderId="22" xfId="57" applyFont="1" applyFill="1" applyBorder="1" applyAlignment="1" applyProtection="1">
      <alignment horizontal="center" vertical="center" wrapText="1"/>
      <protection/>
    </xf>
    <xf numFmtId="49" fontId="5" fillId="0" borderId="22" xfId="55" applyNumberFormat="1" applyFont="1" applyFill="1" applyBorder="1" applyAlignment="1">
      <alignment horizontal="left" vertical="center" wrapText="1"/>
      <protection/>
    </xf>
    <xf numFmtId="3" fontId="5" fillId="0" borderId="22" xfId="57" applyNumberFormat="1" applyFont="1" applyFill="1" applyBorder="1" applyAlignment="1" applyProtection="1">
      <alignment horizontal="center" vertical="center" wrapText="1"/>
      <protection/>
    </xf>
    <xf numFmtId="3" fontId="5" fillId="0" borderId="22" xfId="55" applyNumberFormat="1" applyFont="1" applyFill="1" applyBorder="1" applyAlignment="1">
      <alignment horizontal="center" vertical="center" wrapText="1"/>
      <protection/>
    </xf>
    <xf numFmtId="191" fontId="5" fillId="0" borderId="22" xfId="57" applyNumberFormat="1" applyFont="1" applyFill="1" applyBorder="1" applyAlignment="1" applyProtection="1">
      <alignment horizontal="center" vertical="center" wrapText="1"/>
      <protection/>
    </xf>
    <xf numFmtId="186" fontId="5" fillId="0" borderId="22" xfId="55" applyNumberFormat="1" applyFont="1" applyFill="1" applyBorder="1" applyAlignment="1">
      <alignment horizontal="center" vertical="center" wrapText="1"/>
      <protection/>
    </xf>
    <xf numFmtId="186" fontId="5" fillId="0" borderId="22" xfId="55" applyNumberFormat="1" applyFont="1" applyFill="1" applyBorder="1" applyAlignment="1">
      <alignment horizontal="center" vertical="center" wrapText="1"/>
      <protection/>
    </xf>
    <xf numFmtId="3" fontId="7" fillId="0" borderId="22" xfId="57" applyNumberFormat="1" applyFont="1" applyFill="1" applyBorder="1" applyAlignment="1" applyProtection="1">
      <alignment horizontal="center" vertical="center" wrapText="1"/>
      <protection/>
    </xf>
    <xf numFmtId="4" fontId="5" fillId="0" borderId="22" xfId="55" applyNumberFormat="1" applyFont="1" applyFill="1" applyBorder="1" applyAlignment="1">
      <alignment horizontal="center" vertical="center" wrapText="1"/>
      <protection/>
    </xf>
    <xf numFmtId="3" fontId="8" fillId="0" borderId="22" xfId="57" applyNumberFormat="1" applyFont="1" applyFill="1" applyBorder="1" applyAlignment="1" applyProtection="1">
      <alignment horizontal="center" vertical="center" wrapText="1"/>
      <protection/>
    </xf>
    <xf numFmtId="4" fontId="5" fillId="0" borderId="22" xfId="55" applyNumberFormat="1" applyFont="1" applyFill="1" applyBorder="1" applyAlignment="1">
      <alignment horizontal="center" vertical="center" wrapText="1"/>
      <protection/>
    </xf>
    <xf numFmtId="0" fontId="5" fillId="0" borderId="19" xfId="57" applyFont="1" applyFill="1" applyBorder="1" applyAlignment="1" applyProtection="1">
      <alignment horizontal="left" vertical="center" wrapText="1"/>
      <protection/>
    </xf>
    <xf numFmtId="0" fontId="4" fillId="0" borderId="23" xfId="57" applyFont="1" applyFill="1" applyBorder="1" applyAlignment="1" applyProtection="1">
      <alignment horizontal="center" vertical="center" wrapText="1"/>
      <protection/>
    </xf>
    <xf numFmtId="0" fontId="5" fillId="0" borderId="15" xfId="57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57" applyFont="1" applyFill="1" applyBorder="1" applyAlignment="1" applyProtection="1">
      <alignment horizontal="left" vertical="center" wrapText="1" indent="2"/>
      <protection/>
    </xf>
    <xf numFmtId="1" fontId="4" fillId="0" borderId="0" xfId="57" applyNumberFormat="1" applyFont="1" applyFill="1" applyBorder="1" applyAlignment="1" applyProtection="1">
      <alignment horizontal="left" vertical="center" wrapText="1" indent="2"/>
      <protection/>
    </xf>
    <xf numFmtId="0" fontId="4" fillId="0" borderId="0" xfId="57" applyFont="1" applyFill="1" applyBorder="1" applyAlignment="1" applyProtection="1">
      <alignment horizontal="left" vertical="center" wrapText="1" indent="2"/>
      <protection/>
    </xf>
    <xf numFmtId="0" fontId="4" fillId="0" borderId="0" xfId="57" applyFont="1" applyFill="1" applyBorder="1" applyAlignment="1" applyProtection="1">
      <alignment horizontal="left" wrapText="1" indent="2"/>
      <protection/>
    </xf>
    <xf numFmtId="1" fontId="5" fillId="0" borderId="22" xfId="57" applyNumberFormat="1" applyFont="1" applyFill="1" applyBorder="1" applyAlignment="1" applyProtection="1">
      <alignment horizontal="center" vertical="center" wrapText="1"/>
      <protection/>
    </xf>
    <xf numFmtId="3" fontId="5" fillId="0" borderId="22" xfId="57" applyNumberFormat="1" applyFont="1" applyFill="1" applyBorder="1" applyAlignment="1" applyProtection="1">
      <alignment horizontal="center" vertical="center" wrapText="1"/>
      <protection/>
    </xf>
    <xf numFmtId="186" fontId="5" fillId="33" borderId="22" xfId="55" applyNumberFormat="1" applyFont="1" applyFill="1" applyBorder="1" applyAlignment="1">
      <alignment horizontal="center" vertical="center" wrapText="1"/>
      <protection/>
    </xf>
    <xf numFmtId="0" fontId="30" fillId="0" borderId="0" xfId="57" applyFont="1" applyFill="1" applyBorder="1" applyAlignment="1" applyProtection="1">
      <alignment horizontal="left" vertical="center"/>
      <protection/>
    </xf>
    <xf numFmtId="0" fontId="5" fillId="0" borderId="16" xfId="57" applyFont="1" applyFill="1" applyBorder="1" applyAlignment="1" applyProtection="1">
      <alignment horizontal="left" vertical="center"/>
      <protection/>
    </xf>
    <xf numFmtId="0" fontId="5" fillId="0" borderId="16" xfId="57" applyFont="1" applyFill="1" applyBorder="1" applyAlignment="1" applyProtection="1">
      <alignment horizontal="left" vertical="center" wrapText="1"/>
      <protection/>
    </xf>
    <xf numFmtId="186" fontId="5" fillId="0" borderId="16" xfId="55" applyNumberFormat="1" applyFont="1" applyFill="1" applyBorder="1" applyAlignment="1">
      <alignment horizontal="center" vertical="center" wrapText="1"/>
      <protection/>
    </xf>
    <xf numFmtId="4" fontId="5" fillId="0" borderId="16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orm 7,7a, pril1-1" xfId="33"/>
    <cellStyle name="Normal_Form 7,7a, pril1-1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MIS PF" xfId="54"/>
    <cellStyle name="Обычный_MIS PF 2" xfId="55"/>
    <cellStyle name="Обычный_пруд ООиупа вых" xfId="56"/>
    <cellStyle name="Обычный_пруд ООиупа вых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47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10" customWidth="1"/>
    <col min="3" max="3" width="33.375" style="1" customWidth="1"/>
    <col min="4" max="11" width="16.00390625" style="1" customWidth="1"/>
    <col min="12" max="12" width="18.75390625" style="1" customWidth="1"/>
    <col min="13" max="13" width="18.75390625" style="1" hidden="1" customWidth="1"/>
    <col min="14" max="14" width="18.75390625" style="1" customWidth="1"/>
    <col min="15" max="18" width="15.375" style="1" customWidth="1"/>
    <col min="19" max="19" width="15.00390625" style="1" customWidth="1"/>
    <col min="20" max="22" width="16.00390625" style="1" customWidth="1"/>
    <col min="23" max="23" width="14.75390625" style="1" customWidth="1"/>
    <col min="24" max="24" width="14.25390625" style="1" customWidth="1"/>
    <col min="25" max="25" width="15.125" style="1" customWidth="1"/>
    <col min="26" max="26" width="15.75390625" style="1" customWidth="1"/>
    <col min="27" max="27" width="18.375" style="1" customWidth="1"/>
    <col min="28" max="28" width="14.25390625" style="1" customWidth="1"/>
    <col min="29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9" spans="1:26" ht="42" customHeight="1">
      <c r="A9" s="38" t="s">
        <v>58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3:27" ht="18.75">
      <c r="C10" s="11"/>
      <c r="D10" s="11"/>
      <c r="E10" s="11"/>
      <c r="F10" s="11"/>
      <c r="G10" s="11"/>
      <c r="H10" s="11"/>
      <c r="I10" s="11"/>
      <c r="J10" s="11"/>
      <c r="K10" s="11"/>
      <c r="S10" s="12"/>
      <c r="T10" s="12"/>
      <c r="U10" s="12"/>
      <c r="Z10" s="32" t="s">
        <v>54</v>
      </c>
      <c r="AA10" s="31"/>
    </row>
    <row r="11" spans="1:26" s="17" customFormat="1" ht="18.75" customHeight="1">
      <c r="A11" s="37" t="s">
        <v>2</v>
      </c>
      <c r="B11" s="37" t="s">
        <v>3</v>
      </c>
      <c r="C11" s="37" t="s">
        <v>3</v>
      </c>
      <c r="D11" s="51" t="s">
        <v>4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 t="s">
        <v>5</v>
      </c>
      <c r="U11" s="51"/>
      <c r="V11" s="51"/>
      <c r="W11" s="51"/>
      <c r="X11" s="51"/>
      <c r="Y11" s="37" t="s">
        <v>6</v>
      </c>
      <c r="Z11" s="37" t="s">
        <v>7</v>
      </c>
    </row>
    <row r="12" spans="1:26" s="17" customFormat="1" ht="18.75" customHeight="1">
      <c r="A12" s="37"/>
      <c r="B12" s="37"/>
      <c r="C12" s="37"/>
      <c r="D12" s="37" t="s">
        <v>8</v>
      </c>
      <c r="E12" s="37" t="s">
        <v>9</v>
      </c>
      <c r="F12" s="37" t="s">
        <v>10</v>
      </c>
      <c r="G12" s="51" t="s">
        <v>11</v>
      </c>
      <c r="H12" s="51"/>
      <c r="I12" s="51"/>
      <c r="J12" s="51"/>
      <c r="K12" s="37" t="s">
        <v>12</v>
      </c>
      <c r="L12" s="37" t="s">
        <v>13</v>
      </c>
      <c r="M12" s="2"/>
      <c r="N12" s="37" t="s">
        <v>14</v>
      </c>
      <c r="O12" s="37" t="s">
        <v>15</v>
      </c>
      <c r="P12" s="37" t="s">
        <v>16</v>
      </c>
      <c r="Q12" s="37" t="s">
        <v>17</v>
      </c>
      <c r="R12" s="37" t="s">
        <v>18</v>
      </c>
      <c r="S12" s="37" t="s">
        <v>19</v>
      </c>
      <c r="T12" s="39" t="s">
        <v>55</v>
      </c>
      <c r="U12" s="39" t="s">
        <v>56</v>
      </c>
      <c r="V12" s="39" t="s">
        <v>57</v>
      </c>
      <c r="W12" s="37" t="s">
        <v>20</v>
      </c>
      <c r="X12" s="37" t="s">
        <v>21</v>
      </c>
      <c r="Y12" s="37"/>
      <c r="Z12" s="37"/>
    </row>
    <row r="13" spans="1:26" s="4" customFormat="1" ht="120" customHeight="1" thickBot="1">
      <c r="A13" s="37"/>
      <c r="B13" s="37"/>
      <c r="C13" s="37"/>
      <c r="D13" s="37"/>
      <c r="E13" s="37"/>
      <c r="F13" s="37"/>
      <c r="G13" s="2" t="s">
        <v>22</v>
      </c>
      <c r="H13" s="2" t="s">
        <v>23</v>
      </c>
      <c r="I13" s="3" t="s">
        <v>24</v>
      </c>
      <c r="J13" s="3" t="s">
        <v>25</v>
      </c>
      <c r="K13" s="37"/>
      <c r="L13" s="37"/>
      <c r="M13" s="2"/>
      <c r="N13" s="37"/>
      <c r="O13" s="37"/>
      <c r="P13" s="37"/>
      <c r="Q13" s="37"/>
      <c r="R13" s="37"/>
      <c r="S13" s="37"/>
      <c r="T13" s="40"/>
      <c r="U13" s="40"/>
      <c r="V13" s="40"/>
      <c r="W13" s="37"/>
      <c r="X13" s="37"/>
      <c r="Y13" s="37"/>
      <c r="Z13" s="37"/>
    </row>
    <row r="14" spans="1:26" s="4" customFormat="1" ht="24" customHeight="1">
      <c r="A14" s="94">
        <v>1</v>
      </c>
      <c r="B14" s="95">
        <v>2</v>
      </c>
      <c r="C14" s="96"/>
      <c r="D14" s="94">
        <v>3</v>
      </c>
      <c r="E14" s="94">
        <v>4</v>
      </c>
      <c r="F14" s="94">
        <v>5</v>
      </c>
      <c r="G14" s="94">
        <v>6</v>
      </c>
      <c r="H14" s="94">
        <v>7</v>
      </c>
      <c r="I14" s="94">
        <v>8</v>
      </c>
      <c r="J14" s="94">
        <v>9</v>
      </c>
      <c r="K14" s="94">
        <v>10</v>
      </c>
      <c r="L14" s="94">
        <v>11</v>
      </c>
      <c r="M14" s="94"/>
      <c r="N14" s="94">
        <v>12</v>
      </c>
      <c r="O14" s="94">
        <v>13</v>
      </c>
      <c r="P14" s="94">
        <v>14</v>
      </c>
      <c r="Q14" s="94"/>
      <c r="R14" s="94">
        <v>15</v>
      </c>
      <c r="S14" s="94">
        <v>16</v>
      </c>
      <c r="T14" s="94">
        <v>17</v>
      </c>
      <c r="U14" s="94">
        <v>18</v>
      </c>
      <c r="V14" s="94">
        <v>19</v>
      </c>
      <c r="W14" s="94">
        <v>20</v>
      </c>
      <c r="X14" s="94">
        <v>21</v>
      </c>
      <c r="Y14" s="94">
        <v>22</v>
      </c>
      <c r="Z14" s="94">
        <v>23</v>
      </c>
    </row>
    <row r="15" spans="1:27" s="4" customFormat="1" ht="47.25" customHeight="1">
      <c r="A15" s="141">
        <v>1</v>
      </c>
      <c r="B15" s="142" t="s">
        <v>51</v>
      </c>
      <c r="C15" s="143" t="s">
        <v>29</v>
      </c>
      <c r="D15" s="144">
        <v>4526444</v>
      </c>
      <c r="E15" s="144">
        <v>11521</v>
      </c>
      <c r="F15" s="145">
        <f>F16+F19</f>
        <v>143521520</v>
      </c>
      <c r="G15" s="145">
        <f>G16+G19</f>
        <v>1816722</v>
      </c>
      <c r="H15" s="145">
        <f>H16+H19</f>
        <v>163432</v>
      </c>
      <c r="I15" s="145">
        <f>I16+I19</f>
        <v>2038370</v>
      </c>
      <c r="J15" s="145">
        <f>J16+J19</f>
        <v>3533239</v>
      </c>
      <c r="K15" s="145">
        <v>2527622</v>
      </c>
      <c r="L15" s="145">
        <f>F15+(G15+H15+I15+J15)*10+K15</f>
        <v>221566772</v>
      </c>
      <c r="M15" s="145"/>
      <c r="N15" s="145">
        <f>N16+N19</f>
        <v>368033440</v>
      </c>
      <c r="O15" s="146">
        <f>(D16-E16)/L16</f>
        <v>0.020760056813894007</v>
      </c>
      <c r="P15" s="146">
        <f>0.04*0.4</f>
        <v>0.016</v>
      </c>
      <c r="Q15" s="147" t="str">
        <f>IF(O15&gt;P15,"ИӘ","ЖОҚ")</f>
        <v>ИӘ</v>
      </c>
      <c r="R15" s="146">
        <f>O15+O17</f>
        <v>0.04123118324342147</v>
      </c>
      <c r="S15" s="148" t="str">
        <f>IF(R15&gt;=0.01,"ИӘ","ЖОҚ")</f>
        <v>ИӘ</v>
      </c>
      <c r="T15" s="149">
        <v>4.14</v>
      </c>
      <c r="U15" s="149">
        <v>6.53</v>
      </c>
      <c r="V15" s="149">
        <v>31.36</v>
      </c>
      <c r="W15" s="149">
        <v>29.04</v>
      </c>
      <c r="X15" s="148" t="str">
        <f>IF(V15&gt;W15,"ИӘ","ЖОҚ")</f>
        <v>ИӘ</v>
      </c>
      <c r="Y15" s="150" t="s">
        <v>0</v>
      </c>
      <c r="Z15" s="151" t="s">
        <v>53</v>
      </c>
      <c r="AA15" s="152"/>
    </row>
    <row r="16" spans="1:28" s="8" customFormat="1" ht="47.25" customHeight="1">
      <c r="A16" s="153"/>
      <c r="B16" s="154"/>
      <c r="C16" s="155" t="s">
        <v>30</v>
      </c>
      <c r="D16" s="156">
        <f>$M$16*D15/100</f>
        <v>3902232.9625941277</v>
      </c>
      <c r="E16" s="156">
        <f>$M$16*E15/100</f>
        <v>9932.217423223825</v>
      </c>
      <c r="F16" s="157">
        <f>F17</f>
        <v>119277024</v>
      </c>
      <c r="G16" s="157">
        <f>G17</f>
        <v>1468336</v>
      </c>
      <c r="H16" s="157">
        <f>H17</f>
        <v>154490</v>
      </c>
      <c r="I16" s="157">
        <f>I17</f>
        <v>1889951</v>
      </c>
      <c r="J16" s="157">
        <f>J17</f>
        <v>3090604</v>
      </c>
      <c r="K16" s="156">
        <f>$M$16*K15/100</f>
        <v>2179054.8795871753</v>
      </c>
      <c r="L16" s="156">
        <f>F16+(G16+H16+I16+J16)*10+K16</f>
        <v>187489888.87958717</v>
      </c>
      <c r="M16" s="158">
        <f>N16/N15*100</f>
        <v>86.20968165284111</v>
      </c>
      <c r="N16" s="157">
        <f>N17</f>
        <v>317280457</v>
      </c>
      <c r="O16" s="159"/>
      <c r="P16" s="159"/>
      <c r="Q16" s="160"/>
      <c r="R16" s="159"/>
      <c r="S16" s="161"/>
      <c r="T16" s="162"/>
      <c r="U16" s="162"/>
      <c r="V16" s="162"/>
      <c r="W16" s="162"/>
      <c r="X16" s="161"/>
      <c r="Y16" s="163"/>
      <c r="Z16" s="164"/>
      <c r="AA16" s="165"/>
      <c r="AB16" s="7"/>
    </row>
    <row r="17" spans="1:28" s="8" customFormat="1" ht="47.25" customHeight="1">
      <c r="A17" s="153"/>
      <c r="B17" s="166" t="s">
        <v>52</v>
      </c>
      <c r="C17" s="155" t="s">
        <v>30</v>
      </c>
      <c r="D17" s="157">
        <v>4517267</v>
      </c>
      <c r="E17" s="156">
        <v>701677</v>
      </c>
      <c r="F17" s="157">
        <v>119277024</v>
      </c>
      <c r="G17" s="157">
        <v>1468336</v>
      </c>
      <c r="H17" s="157">
        <v>154490</v>
      </c>
      <c r="I17" s="167">
        <v>1889951</v>
      </c>
      <c r="J17" s="167">
        <v>3090604</v>
      </c>
      <c r="K17" s="156">
        <v>1078030</v>
      </c>
      <c r="L17" s="156">
        <f>F17+(G17+H17+I17+J17)*10+K17</f>
        <v>186388864</v>
      </c>
      <c r="M17" s="158" t="s">
        <v>1</v>
      </c>
      <c r="N17" s="167">
        <v>317280457</v>
      </c>
      <c r="O17" s="168">
        <f>(D17-E17)/L17</f>
        <v>0.020471126429527465</v>
      </c>
      <c r="P17" s="168">
        <f>0.04*0.6</f>
        <v>0.024</v>
      </c>
      <c r="Q17" s="169" t="str">
        <f>IF(O17&gt;=P17,"ИӘ","ЖОҚ")</f>
        <v>ЖОҚ</v>
      </c>
      <c r="R17" s="159"/>
      <c r="S17" s="161"/>
      <c r="T17" s="162"/>
      <c r="U17" s="162"/>
      <c r="V17" s="162"/>
      <c r="W17" s="162"/>
      <c r="X17" s="161"/>
      <c r="Y17" s="170" t="s">
        <v>0</v>
      </c>
      <c r="Z17" s="164"/>
      <c r="AA17" s="165"/>
      <c r="AB17" s="7"/>
    </row>
    <row r="18" spans="1:28" s="8" customFormat="1" ht="47.25" customHeight="1">
      <c r="A18" s="153">
        <v>2</v>
      </c>
      <c r="B18" s="154" t="s">
        <v>51</v>
      </c>
      <c r="C18" s="171" t="s">
        <v>29</v>
      </c>
      <c r="D18" s="156">
        <f aca="true" t="shared" si="0" ref="D18:L18">D15</f>
        <v>4526444</v>
      </c>
      <c r="E18" s="156">
        <f>E15</f>
        <v>11521</v>
      </c>
      <c r="F18" s="156">
        <f t="shared" si="0"/>
        <v>143521520</v>
      </c>
      <c r="G18" s="156">
        <f t="shared" si="0"/>
        <v>1816722</v>
      </c>
      <c r="H18" s="156">
        <f t="shared" si="0"/>
        <v>163432</v>
      </c>
      <c r="I18" s="156">
        <f t="shared" si="0"/>
        <v>2038370</v>
      </c>
      <c r="J18" s="156">
        <f t="shared" si="0"/>
        <v>3533239</v>
      </c>
      <c r="K18" s="156">
        <f t="shared" si="0"/>
        <v>2527622</v>
      </c>
      <c r="L18" s="156">
        <f t="shared" si="0"/>
        <v>221566772</v>
      </c>
      <c r="M18" s="158" t="s">
        <v>1</v>
      </c>
      <c r="N18" s="156">
        <f>N15</f>
        <v>368033440</v>
      </c>
      <c r="O18" s="159">
        <f>(D19-E19)/L19</f>
        <v>0.018271103393729445</v>
      </c>
      <c r="P18" s="159">
        <f>0.04*0.2</f>
        <v>0.008</v>
      </c>
      <c r="Q18" s="160" t="str">
        <f>IF(O18&gt;P18,"ИӘ","ЖОҚ")</f>
        <v>ИӘ</v>
      </c>
      <c r="R18" s="159">
        <v>0.053</v>
      </c>
      <c r="S18" s="161" t="str">
        <f>IF(R18&gt;=0.04,"ИӘ","ЖОҚ")</f>
        <v>ИӘ</v>
      </c>
      <c r="T18" s="162">
        <v>2.5</v>
      </c>
      <c r="U18" s="162">
        <v>14.06</v>
      </c>
      <c r="V18" s="162">
        <v>38.41</v>
      </c>
      <c r="W18" s="162">
        <v>29.04</v>
      </c>
      <c r="X18" s="161" t="str">
        <f>IF(V18&gt;W18,"ИӘ","ЖОҚ")</f>
        <v>ИӘ</v>
      </c>
      <c r="Y18" s="163" t="s">
        <v>0</v>
      </c>
      <c r="Z18" s="164" t="s">
        <v>53</v>
      </c>
      <c r="AA18" s="165"/>
      <c r="AB18" s="7"/>
    </row>
    <row r="19" spans="1:28" s="8" customFormat="1" ht="47.25" customHeight="1">
      <c r="A19" s="153"/>
      <c r="B19" s="154"/>
      <c r="C19" s="172" t="s">
        <v>44</v>
      </c>
      <c r="D19" s="156">
        <f>$M$19*D18/100</f>
        <v>624211.0374058727</v>
      </c>
      <c r="E19" s="156">
        <f>$M$19*E18/100</f>
        <v>1588.7825767761758</v>
      </c>
      <c r="F19" s="157">
        <f>F20</f>
        <v>24244496</v>
      </c>
      <c r="G19" s="157">
        <f>G20</f>
        <v>348386</v>
      </c>
      <c r="H19" s="157">
        <f>H20</f>
        <v>8942</v>
      </c>
      <c r="I19" s="157">
        <f>I20</f>
        <v>148419</v>
      </c>
      <c r="J19" s="157">
        <f>J20</f>
        <v>442635</v>
      </c>
      <c r="K19" s="156">
        <f>$M$19*K18/100</f>
        <v>348567.12041282444</v>
      </c>
      <c r="L19" s="156">
        <f aca="true" t="shared" si="1" ref="L19:L33">F19+(G19+H19+I19+J19)*10+K19</f>
        <v>34076883.12041283</v>
      </c>
      <c r="M19" s="158">
        <f>N19/N18*100</f>
        <v>13.79031834715889</v>
      </c>
      <c r="N19" s="157">
        <f>N20</f>
        <v>50752983</v>
      </c>
      <c r="O19" s="159"/>
      <c r="P19" s="159"/>
      <c r="Q19" s="160"/>
      <c r="R19" s="159"/>
      <c r="S19" s="161"/>
      <c r="T19" s="162"/>
      <c r="U19" s="162"/>
      <c r="V19" s="162"/>
      <c r="W19" s="162"/>
      <c r="X19" s="161"/>
      <c r="Y19" s="163"/>
      <c r="Z19" s="164"/>
      <c r="AA19" s="165"/>
      <c r="AB19" s="7"/>
    </row>
    <row r="20" spans="1:28" s="8" customFormat="1" ht="47.25" customHeight="1">
      <c r="A20" s="153"/>
      <c r="B20" s="166" t="s">
        <v>52</v>
      </c>
      <c r="C20" s="172" t="s">
        <v>44</v>
      </c>
      <c r="D20" s="157">
        <v>1258895</v>
      </c>
      <c r="E20" s="156">
        <v>66271</v>
      </c>
      <c r="F20" s="157">
        <v>24244496</v>
      </c>
      <c r="G20" s="157">
        <v>348386</v>
      </c>
      <c r="H20" s="157">
        <v>8942</v>
      </c>
      <c r="I20" s="167">
        <v>148419</v>
      </c>
      <c r="J20" s="167">
        <v>442635</v>
      </c>
      <c r="K20" s="167">
        <v>0</v>
      </c>
      <c r="L20" s="156">
        <f t="shared" si="1"/>
        <v>33728316</v>
      </c>
      <c r="M20" s="156" t="s">
        <v>1</v>
      </c>
      <c r="N20" s="167">
        <v>50752983</v>
      </c>
      <c r="O20" s="168">
        <f>(D20-E20)/L20</f>
        <v>0.03535972563824414</v>
      </c>
      <c r="P20" s="168">
        <f>0.04*0.8</f>
        <v>0.032</v>
      </c>
      <c r="Q20" s="169" t="str">
        <f aca="true" t="shared" si="2" ref="Q20:Q33">IF(O20&gt;P20,"ИӘ","ЖОҚ")</f>
        <v>ИӘ</v>
      </c>
      <c r="R20" s="159"/>
      <c r="S20" s="161"/>
      <c r="T20" s="162"/>
      <c r="U20" s="162"/>
      <c r="V20" s="162"/>
      <c r="W20" s="162"/>
      <c r="X20" s="161"/>
      <c r="Y20" s="170" t="s">
        <v>0</v>
      </c>
      <c r="Z20" s="164"/>
      <c r="AA20" s="165"/>
      <c r="AB20" s="7"/>
    </row>
    <row r="21" spans="1:28" s="8" customFormat="1" ht="52.5" customHeight="1">
      <c r="A21" s="173">
        <v>3</v>
      </c>
      <c r="B21" s="174" t="s">
        <v>31</v>
      </c>
      <c r="C21" s="174"/>
      <c r="D21" s="156">
        <v>1190540</v>
      </c>
      <c r="E21" s="156">
        <v>2955</v>
      </c>
      <c r="F21" s="167">
        <f>F22</f>
        <v>39884509</v>
      </c>
      <c r="G21" s="167">
        <f>G22</f>
        <v>154869</v>
      </c>
      <c r="H21" s="167">
        <f>H22</f>
        <v>20667</v>
      </c>
      <c r="I21" s="167">
        <f>I22</f>
        <v>85198</v>
      </c>
      <c r="J21" s="167">
        <f>J22</f>
        <v>538826</v>
      </c>
      <c r="K21" s="167">
        <v>87686</v>
      </c>
      <c r="L21" s="156">
        <f t="shared" si="1"/>
        <v>47967795</v>
      </c>
      <c r="M21" s="156" t="s">
        <v>1</v>
      </c>
      <c r="N21" s="167">
        <f>N22</f>
        <v>67887372</v>
      </c>
      <c r="O21" s="168">
        <f>(D21-E21)/L21</f>
        <v>0.024757965213952404</v>
      </c>
      <c r="P21" s="168">
        <v>0.016</v>
      </c>
      <c r="Q21" s="169" t="str">
        <f t="shared" si="2"/>
        <v>ИӘ</v>
      </c>
      <c r="R21" s="159">
        <f>O21+O22</f>
        <v>0.05716025474391581</v>
      </c>
      <c r="S21" s="161" t="str">
        <f>IF(R21&gt;=0.04,"ИӘ","ЖОҚ")</f>
        <v>ИӘ</v>
      </c>
      <c r="T21" s="162">
        <v>4.77</v>
      </c>
      <c r="U21" s="162">
        <v>19.42</v>
      </c>
      <c r="V21" s="162">
        <v>44.95</v>
      </c>
      <c r="W21" s="162">
        <v>29.04</v>
      </c>
      <c r="X21" s="161" t="str">
        <f>IF(V21&gt;W21,"ИӘ","ЖОҚ")</f>
        <v>ИӘ</v>
      </c>
      <c r="Y21" s="170" t="s">
        <v>0</v>
      </c>
      <c r="Z21" s="164" t="s">
        <v>53</v>
      </c>
      <c r="AA21" s="165"/>
      <c r="AB21" s="7"/>
    </row>
    <row r="22" spans="1:28" s="8" customFormat="1" ht="47.25" customHeight="1">
      <c r="A22" s="173"/>
      <c r="B22" s="175" t="s">
        <v>32</v>
      </c>
      <c r="C22" s="175"/>
      <c r="D22" s="157">
        <v>1639396</v>
      </c>
      <c r="E22" s="156">
        <v>78287</v>
      </c>
      <c r="F22" s="167">
        <v>39884509</v>
      </c>
      <c r="G22" s="167">
        <v>154869</v>
      </c>
      <c r="H22" s="167">
        <v>20667</v>
      </c>
      <c r="I22" s="167">
        <v>85198</v>
      </c>
      <c r="J22" s="167">
        <v>538826</v>
      </c>
      <c r="K22" s="156">
        <v>298863</v>
      </c>
      <c r="L22" s="156">
        <f>F22+(G22+H22+I22+J22)*10+K22</f>
        <v>48178972</v>
      </c>
      <c r="M22" s="156">
        <f>N22/N21*100</f>
        <v>100</v>
      </c>
      <c r="N22" s="167">
        <v>67887372</v>
      </c>
      <c r="O22" s="168">
        <f>(D22-E22)/L22</f>
        <v>0.03240228952996341</v>
      </c>
      <c r="P22" s="168">
        <v>0.024</v>
      </c>
      <c r="Q22" s="169" t="str">
        <f t="shared" si="2"/>
        <v>ИӘ</v>
      </c>
      <c r="R22" s="159"/>
      <c r="S22" s="161" t="str">
        <f>IF(R22&gt;0.04,"ДА","НЕТ")</f>
        <v>НЕТ</v>
      </c>
      <c r="T22" s="162"/>
      <c r="U22" s="162"/>
      <c r="V22" s="162"/>
      <c r="W22" s="162"/>
      <c r="X22" s="161"/>
      <c r="Y22" s="170" t="s">
        <v>0</v>
      </c>
      <c r="Z22" s="164"/>
      <c r="AA22" s="165"/>
      <c r="AB22" s="7"/>
    </row>
    <row r="23" spans="1:27" ht="52.5" customHeight="1">
      <c r="A23" s="176">
        <v>4</v>
      </c>
      <c r="B23" s="174" t="s">
        <v>33</v>
      </c>
      <c r="C23" s="174"/>
      <c r="D23" s="156">
        <v>1466235</v>
      </c>
      <c r="E23" s="156">
        <v>139109</v>
      </c>
      <c r="F23" s="167">
        <f>F24</f>
        <v>52862002</v>
      </c>
      <c r="G23" s="167">
        <f>G24</f>
        <v>443816</v>
      </c>
      <c r="H23" s="167">
        <f>H24</f>
        <v>150821</v>
      </c>
      <c r="I23" s="167">
        <f>I24</f>
        <v>325446</v>
      </c>
      <c r="J23" s="167">
        <f>J24</f>
        <v>514823</v>
      </c>
      <c r="K23" s="167">
        <v>259733</v>
      </c>
      <c r="L23" s="156">
        <f t="shared" si="1"/>
        <v>67470795</v>
      </c>
      <c r="M23" s="156" t="s">
        <v>1</v>
      </c>
      <c r="N23" s="167">
        <f>N24</f>
        <v>150256410</v>
      </c>
      <c r="O23" s="168">
        <f>(D23-E23)/L23</f>
        <v>0.019669636321907873</v>
      </c>
      <c r="P23" s="168">
        <f>0.04*0.2</f>
        <v>0.008</v>
      </c>
      <c r="Q23" s="169" t="str">
        <f t="shared" si="2"/>
        <v>ИӘ</v>
      </c>
      <c r="R23" s="159">
        <f>O23+O24</f>
        <v>0.09985368502729944</v>
      </c>
      <c r="S23" s="161" t="str">
        <f>IF(R23&gt;=0.04,"ИӘ","ЖОҚ")</f>
        <v>ИӘ</v>
      </c>
      <c r="T23" s="162">
        <v>6.22</v>
      </c>
      <c r="U23" s="162">
        <v>24.52</v>
      </c>
      <c r="V23" s="162">
        <v>40.26</v>
      </c>
      <c r="W23" s="162">
        <v>29.04</v>
      </c>
      <c r="X23" s="161" t="str">
        <f>IF(V23&gt;W23,"ИӘ","ЖОҚ")</f>
        <v>ИӘ</v>
      </c>
      <c r="Y23" s="170" t="s">
        <v>0</v>
      </c>
      <c r="Z23" s="164" t="s">
        <v>53</v>
      </c>
      <c r="AA23" s="177"/>
    </row>
    <row r="24" spans="1:28" s="8" customFormat="1" ht="47.25" customHeight="1">
      <c r="A24" s="176"/>
      <c r="B24" s="175" t="s">
        <v>34</v>
      </c>
      <c r="C24" s="175"/>
      <c r="D24" s="157">
        <v>5577680</v>
      </c>
      <c r="E24" s="156">
        <v>137569</v>
      </c>
      <c r="F24" s="157">
        <v>52862002</v>
      </c>
      <c r="G24" s="157">
        <v>443816</v>
      </c>
      <c r="H24" s="167">
        <v>150821</v>
      </c>
      <c r="I24" s="167">
        <v>325446</v>
      </c>
      <c r="J24" s="167">
        <v>514823</v>
      </c>
      <c r="K24" s="156">
        <v>634240</v>
      </c>
      <c r="L24" s="156">
        <f t="shared" si="1"/>
        <v>67845302</v>
      </c>
      <c r="M24" s="156">
        <f>N24/N23*100</f>
        <v>100</v>
      </c>
      <c r="N24" s="167">
        <v>150256410</v>
      </c>
      <c r="O24" s="168">
        <f>(D24-E24)/L24</f>
        <v>0.08018404870539157</v>
      </c>
      <c r="P24" s="168">
        <f>0.04*0.8</f>
        <v>0.032</v>
      </c>
      <c r="Q24" s="169" t="str">
        <f t="shared" si="2"/>
        <v>ИӘ</v>
      </c>
      <c r="R24" s="159"/>
      <c r="S24" s="161" t="str">
        <f>IF(R24&gt;0.04,"ДА","НЕТ")</f>
        <v>НЕТ</v>
      </c>
      <c r="T24" s="162"/>
      <c r="U24" s="162"/>
      <c r="V24" s="162"/>
      <c r="W24" s="162"/>
      <c r="X24" s="161"/>
      <c r="Y24" s="170" t="s">
        <v>0</v>
      </c>
      <c r="Z24" s="164"/>
      <c r="AA24" s="165"/>
      <c r="AB24" s="7"/>
    </row>
    <row r="25" spans="1:28" s="8" customFormat="1" ht="47.25" customHeight="1">
      <c r="A25" s="178">
        <v>5</v>
      </c>
      <c r="B25" s="175" t="s">
        <v>43</v>
      </c>
      <c r="C25" s="175"/>
      <c r="D25" s="157">
        <v>18075482</v>
      </c>
      <c r="E25" s="156">
        <v>511713</v>
      </c>
      <c r="F25" s="156">
        <v>175588952</v>
      </c>
      <c r="G25" s="156">
        <v>1566264</v>
      </c>
      <c r="H25" s="157">
        <v>171458</v>
      </c>
      <c r="I25" s="156">
        <v>2807878.8169756173</v>
      </c>
      <c r="J25" s="156">
        <v>339605</v>
      </c>
      <c r="K25" s="156">
        <v>1755535</v>
      </c>
      <c r="L25" s="156">
        <f t="shared" si="1"/>
        <v>226196545.16975617</v>
      </c>
      <c r="M25" s="156">
        <f>N25/N25*100</f>
        <v>100</v>
      </c>
      <c r="N25" s="167">
        <v>376048743</v>
      </c>
      <c r="O25" s="168">
        <f aca="true" t="shared" si="3" ref="O25:O33">(D25-E25)/L25</f>
        <v>0.07764826375583556</v>
      </c>
      <c r="P25" s="168">
        <v>0.04</v>
      </c>
      <c r="Q25" s="169" t="str">
        <f t="shared" si="2"/>
        <v>ИӘ</v>
      </c>
      <c r="R25" s="168" t="s">
        <v>1</v>
      </c>
      <c r="S25" s="169" t="s">
        <v>1</v>
      </c>
      <c r="T25" s="179">
        <v>6.37</v>
      </c>
      <c r="U25" s="179">
        <v>20.04</v>
      </c>
      <c r="V25" s="179">
        <v>40.45</v>
      </c>
      <c r="W25" s="179">
        <v>29.04</v>
      </c>
      <c r="X25" s="180" t="s">
        <v>53</v>
      </c>
      <c r="Y25" s="170" t="s">
        <v>0</v>
      </c>
      <c r="Z25" s="181" t="s">
        <v>53</v>
      </c>
      <c r="AA25" s="165"/>
      <c r="AB25" s="7"/>
    </row>
    <row r="26" spans="1:29" s="8" customFormat="1" ht="47.25" customHeight="1">
      <c r="A26" s="178">
        <v>6</v>
      </c>
      <c r="B26" s="175" t="s">
        <v>37</v>
      </c>
      <c r="C26" s="175"/>
      <c r="D26" s="157">
        <v>10656399</v>
      </c>
      <c r="E26" s="156">
        <v>1280287</v>
      </c>
      <c r="F26" s="156">
        <v>132861124</v>
      </c>
      <c r="G26" s="156">
        <v>1012889</v>
      </c>
      <c r="H26" s="157">
        <v>91631</v>
      </c>
      <c r="I26" s="156">
        <v>736591</v>
      </c>
      <c r="J26" s="156">
        <v>2217980</v>
      </c>
      <c r="K26" s="156">
        <v>1493452</v>
      </c>
      <c r="L26" s="156">
        <f t="shared" si="1"/>
        <v>174945486</v>
      </c>
      <c r="M26" s="156">
        <f aca="true" t="shared" si="4" ref="M26:M33">N26/N26*100</f>
        <v>100</v>
      </c>
      <c r="N26" s="167">
        <v>176557405.49556</v>
      </c>
      <c r="O26" s="168">
        <f t="shared" si="3"/>
        <v>0.05359447799641998</v>
      </c>
      <c r="P26" s="168">
        <v>0.04</v>
      </c>
      <c r="Q26" s="169" t="str">
        <f t="shared" si="2"/>
        <v>ИӘ</v>
      </c>
      <c r="R26" s="168" t="s">
        <v>1</v>
      </c>
      <c r="S26" s="169" t="s">
        <v>1</v>
      </c>
      <c r="T26" s="179">
        <v>-3.34</v>
      </c>
      <c r="U26" s="179">
        <v>11.4</v>
      </c>
      <c r="V26" s="179">
        <v>69.65</v>
      </c>
      <c r="W26" s="179">
        <v>29.04</v>
      </c>
      <c r="X26" s="180" t="str">
        <f aca="true" t="shared" si="5" ref="X26:X32">IF(V26&gt;W26,"ИӘ","ЖОҚ")</f>
        <v>ИӘ</v>
      </c>
      <c r="Y26" s="170" t="s">
        <v>0</v>
      </c>
      <c r="Z26" s="181" t="s">
        <v>53</v>
      </c>
      <c r="AA26" s="182"/>
      <c r="AB26" s="7"/>
      <c r="AC26" s="9"/>
    </row>
    <row r="27" spans="1:28" s="8" customFormat="1" ht="46.5" customHeight="1">
      <c r="A27" s="178">
        <v>7</v>
      </c>
      <c r="B27" s="175" t="s">
        <v>38</v>
      </c>
      <c r="C27" s="175"/>
      <c r="D27" s="157">
        <v>27318161</v>
      </c>
      <c r="E27" s="156">
        <v>888523</v>
      </c>
      <c r="F27" s="156">
        <v>165424685</v>
      </c>
      <c r="G27" s="156">
        <v>1469660</v>
      </c>
      <c r="H27" s="157">
        <v>101753</v>
      </c>
      <c r="I27" s="156">
        <v>6428382</v>
      </c>
      <c r="J27" s="156">
        <v>3881775</v>
      </c>
      <c r="K27" s="156">
        <v>5337359</v>
      </c>
      <c r="L27" s="156">
        <f t="shared" si="1"/>
        <v>289577744</v>
      </c>
      <c r="M27" s="156">
        <f t="shared" si="4"/>
        <v>100</v>
      </c>
      <c r="N27" s="167">
        <v>713955573</v>
      </c>
      <c r="O27" s="168">
        <f t="shared" si="3"/>
        <v>0.09126957629727235</v>
      </c>
      <c r="P27" s="168">
        <v>0.04</v>
      </c>
      <c r="Q27" s="169" t="str">
        <f t="shared" si="2"/>
        <v>ИӘ</v>
      </c>
      <c r="R27" s="168" t="s">
        <v>1</v>
      </c>
      <c r="S27" s="169" t="s">
        <v>1</v>
      </c>
      <c r="T27" s="179">
        <v>4.98</v>
      </c>
      <c r="U27" s="179">
        <v>19.03</v>
      </c>
      <c r="V27" s="179">
        <v>51.62</v>
      </c>
      <c r="W27" s="179">
        <v>29.04</v>
      </c>
      <c r="X27" s="180" t="str">
        <f t="shared" si="5"/>
        <v>ИӘ</v>
      </c>
      <c r="Y27" s="170" t="s">
        <v>0</v>
      </c>
      <c r="Z27" s="181" t="s">
        <v>53</v>
      </c>
      <c r="AA27" s="165"/>
      <c r="AB27" s="7"/>
    </row>
    <row r="28" spans="1:28" s="8" customFormat="1" ht="47.25" customHeight="1">
      <c r="A28" s="178">
        <v>8</v>
      </c>
      <c r="B28" s="175" t="s">
        <v>39</v>
      </c>
      <c r="C28" s="175"/>
      <c r="D28" s="157">
        <v>2238999</v>
      </c>
      <c r="E28" s="156">
        <v>1227596</v>
      </c>
      <c r="F28" s="156">
        <v>17224624</v>
      </c>
      <c r="G28" s="156">
        <v>110721</v>
      </c>
      <c r="H28" s="157">
        <v>9602</v>
      </c>
      <c r="I28" s="156">
        <v>7871</v>
      </c>
      <c r="J28" s="156">
        <v>347606</v>
      </c>
      <c r="K28" s="156">
        <v>238349</v>
      </c>
      <c r="L28" s="156">
        <f t="shared" si="1"/>
        <v>22220973</v>
      </c>
      <c r="M28" s="156">
        <f t="shared" si="4"/>
        <v>100</v>
      </c>
      <c r="N28" s="167">
        <v>24667364</v>
      </c>
      <c r="O28" s="168">
        <f t="shared" si="3"/>
        <v>0.04551569366471936</v>
      </c>
      <c r="P28" s="168">
        <v>0.04</v>
      </c>
      <c r="Q28" s="169" t="str">
        <f t="shared" si="2"/>
        <v>ИӘ</v>
      </c>
      <c r="R28" s="168" t="s">
        <v>1</v>
      </c>
      <c r="S28" s="169" t="s">
        <v>1</v>
      </c>
      <c r="T28" s="179">
        <v>3.09</v>
      </c>
      <c r="U28" s="179">
        <v>7.87</v>
      </c>
      <c r="V28" s="179">
        <v>30.15</v>
      </c>
      <c r="W28" s="179">
        <v>29.04</v>
      </c>
      <c r="X28" s="180" t="str">
        <f t="shared" si="5"/>
        <v>ИӘ</v>
      </c>
      <c r="Y28" s="170" t="s">
        <v>53</v>
      </c>
      <c r="Z28" s="181" t="s">
        <v>53</v>
      </c>
      <c r="AA28" s="165"/>
      <c r="AB28" s="7"/>
    </row>
    <row r="29" spans="1:28" s="8" customFormat="1" ht="47.25" customHeight="1">
      <c r="A29" s="178">
        <v>9</v>
      </c>
      <c r="B29" s="175" t="s">
        <v>40</v>
      </c>
      <c r="C29" s="175"/>
      <c r="D29" s="157">
        <v>1770641</v>
      </c>
      <c r="E29" s="156">
        <v>39931</v>
      </c>
      <c r="F29" s="156">
        <v>17040214</v>
      </c>
      <c r="G29" s="156">
        <v>783001</v>
      </c>
      <c r="H29" s="157">
        <v>86659</v>
      </c>
      <c r="I29" s="156">
        <v>106232</v>
      </c>
      <c r="J29" s="156">
        <v>111412</v>
      </c>
      <c r="K29" s="156">
        <v>326870</v>
      </c>
      <c r="L29" s="156">
        <f t="shared" si="1"/>
        <v>28240124</v>
      </c>
      <c r="M29" s="156">
        <f t="shared" si="4"/>
        <v>100</v>
      </c>
      <c r="N29" s="167">
        <v>77735133</v>
      </c>
      <c r="O29" s="168">
        <f t="shared" si="3"/>
        <v>0.06128549577190242</v>
      </c>
      <c r="P29" s="168">
        <v>0.04</v>
      </c>
      <c r="Q29" s="169" t="str">
        <f t="shared" si="2"/>
        <v>ИӘ</v>
      </c>
      <c r="R29" s="168" t="s">
        <v>1</v>
      </c>
      <c r="S29" s="169" t="s">
        <v>1</v>
      </c>
      <c r="T29" s="179">
        <v>6.17</v>
      </c>
      <c r="U29" s="179">
        <v>21.9</v>
      </c>
      <c r="V29" s="179">
        <v>43.22</v>
      </c>
      <c r="W29" s="179">
        <v>29.04</v>
      </c>
      <c r="X29" s="180" t="str">
        <f t="shared" si="5"/>
        <v>ИӘ</v>
      </c>
      <c r="Y29" s="170" t="s">
        <v>0</v>
      </c>
      <c r="Z29" s="181" t="s">
        <v>53</v>
      </c>
      <c r="AA29" s="165"/>
      <c r="AB29" s="7"/>
    </row>
    <row r="30" spans="1:28" s="8" customFormat="1" ht="47.25" customHeight="1">
      <c r="A30" s="178">
        <v>10</v>
      </c>
      <c r="B30" s="175" t="s">
        <v>35</v>
      </c>
      <c r="C30" s="175"/>
      <c r="D30" s="157">
        <v>3019644</v>
      </c>
      <c r="E30" s="156">
        <v>203472</v>
      </c>
      <c r="F30" s="156">
        <v>38031716</v>
      </c>
      <c r="G30" s="156">
        <v>394641</v>
      </c>
      <c r="H30" s="157">
        <v>72777</v>
      </c>
      <c r="I30" s="156">
        <v>472317</v>
      </c>
      <c r="J30" s="156">
        <v>44075</v>
      </c>
      <c r="K30" s="156">
        <v>294108</v>
      </c>
      <c r="L30" s="156">
        <f t="shared" si="1"/>
        <v>48163924</v>
      </c>
      <c r="M30" s="156">
        <f t="shared" si="4"/>
        <v>100</v>
      </c>
      <c r="N30" s="167">
        <v>73411978</v>
      </c>
      <c r="O30" s="168">
        <f t="shared" si="3"/>
        <v>0.0584705681372639</v>
      </c>
      <c r="P30" s="168">
        <v>0.04</v>
      </c>
      <c r="Q30" s="169" t="str">
        <f t="shared" si="2"/>
        <v>ИӘ</v>
      </c>
      <c r="R30" s="168" t="s">
        <v>1</v>
      </c>
      <c r="S30" s="169" t="s">
        <v>1</v>
      </c>
      <c r="T30" s="179">
        <v>8.79</v>
      </c>
      <c r="U30" s="179">
        <v>19.54</v>
      </c>
      <c r="V30" s="179">
        <v>35.29</v>
      </c>
      <c r="W30" s="179">
        <v>29.04</v>
      </c>
      <c r="X30" s="180" t="str">
        <f t="shared" si="5"/>
        <v>ИӘ</v>
      </c>
      <c r="Y30" s="170" t="s">
        <v>53</v>
      </c>
      <c r="Z30" s="181" t="s">
        <v>53</v>
      </c>
      <c r="AA30" s="165"/>
      <c r="AB30" s="7"/>
    </row>
    <row r="31" spans="1:28" s="8" customFormat="1" ht="47.25" customHeight="1">
      <c r="A31" s="178">
        <v>11</v>
      </c>
      <c r="B31" s="175" t="s">
        <v>41</v>
      </c>
      <c r="C31" s="175"/>
      <c r="D31" s="157">
        <v>2632632</v>
      </c>
      <c r="E31" s="156">
        <v>49103</v>
      </c>
      <c r="F31" s="156">
        <v>32934714</v>
      </c>
      <c r="G31" s="156">
        <v>313144</v>
      </c>
      <c r="H31" s="157">
        <v>31356</v>
      </c>
      <c r="I31" s="156">
        <v>72738</v>
      </c>
      <c r="J31" s="156">
        <v>580454</v>
      </c>
      <c r="K31" s="156">
        <v>338485</v>
      </c>
      <c r="L31" s="156">
        <f t="shared" si="1"/>
        <v>43250119</v>
      </c>
      <c r="M31" s="156">
        <f t="shared" si="4"/>
        <v>100</v>
      </c>
      <c r="N31" s="167">
        <v>62560083</v>
      </c>
      <c r="O31" s="168">
        <f t="shared" si="3"/>
        <v>0.05973461020997422</v>
      </c>
      <c r="P31" s="168">
        <v>0.04</v>
      </c>
      <c r="Q31" s="169" t="str">
        <f t="shared" si="2"/>
        <v>ИӘ</v>
      </c>
      <c r="R31" s="168" t="s">
        <v>1</v>
      </c>
      <c r="S31" s="169" t="s">
        <v>1</v>
      </c>
      <c r="T31" s="179">
        <v>5.67</v>
      </c>
      <c r="U31" s="179">
        <v>12.86</v>
      </c>
      <c r="V31" s="179">
        <v>42.79</v>
      </c>
      <c r="W31" s="179">
        <v>29.04</v>
      </c>
      <c r="X31" s="180" t="str">
        <f t="shared" si="5"/>
        <v>ИӘ</v>
      </c>
      <c r="Y31" s="170" t="s">
        <v>0</v>
      </c>
      <c r="Z31" s="181" t="s">
        <v>53</v>
      </c>
      <c r="AA31" s="165"/>
      <c r="AB31" s="7"/>
    </row>
    <row r="32" spans="1:28" s="8" customFormat="1" ht="47.25" customHeight="1">
      <c r="A32" s="178">
        <v>12</v>
      </c>
      <c r="B32" s="175" t="s">
        <v>42</v>
      </c>
      <c r="C32" s="175"/>
      <c r="D32" s="157">
        <v>3126438</v>
      </c>
      <c r="E32" s="156">
        <v>21356</v>
      </c>
      <c r="F32" s="156">
        <v>34905097</v>
      </c>
      <c r="G32" s="156">
        <v>462370</v>
      </c>
      <c r="H32" s="157">
        <v>30121</v>
      </c>
      <c r="I32" s="156">
        <v>53683</v>
      </c>
      <c r="J32" s="156">
        <v>133230</v>
      </c>
      <c r="K32" s="156">
        <v>397640</v>
      </c>
      <c r="L32" s="156">
        <f t="shared" si="1"/>
        <v>42096777</v>
      </c>
      <c r="M32" s="156">
        <f t="shared" si="4"/>
        <v>100</v>
      </c>
      <c r="N32" s="167">
        <v>110750595</v>
      </c>
      <c r="O32" s="168">
        <f t="shared" si="3"/>
        <v>0.07376056366500457</v>
      </c>
      <c r="P32" s="168">
        <v>0.04</v>
      </c>
      <c r="Q32" s="169" t="str">
        <f t="shared" si="2"/>
        <v>ИӘ</v>
      </c>
      <c r="R32" s="168" t="s">
        <v>1</v>
      </c>
      <c r="S32" s="169" t="s">
        <v>1</v>
      </c>
      <c r="T32" s="179">
        <v>5.83</v>
      </c>
      <c r="U32" s="179">
        <v>22.08</v>
      </c>
      <c r="V32" s="179">
        <v>53.43</v>
      </c>
      <c r="W32" s="179">
        <v>29.04</v>
      </c>
      <c r="X32" s="180" t="str">
        <f t="shared" si="5"/>
        <v>ИӘ</v>
      </c>
      <c r="Y32" s="170" t="s">
        <v>0</v>
      </c>
      <c r="Z32" s="181" t="s">
        <v>53</v>
      </c>
      <c r="AA32" s="165"/>
      <c r="AB32" s="7"/>
    </row>
    <row r="33" spans="1:28" s="8" customFormat="1" ht="47.25" customHeight="1">
      <c r="A33" s="178">
        <v>13</v>
      </c>
      <c r="B33" s="175" t="s">
        <v>36</v>
      </c>
      <c r="C33" s="175"/>
      <c r="D33" s="157">
        <v>941966</v>
      </c>
      <c r="E33" s="156">
        <v>24828</v>
      </c>
      <c r="F33" s="156">
        <v>12742237</v>
      </c>
      <c r="G33" s="156">
        <v>377708</v>
      </c>
      <c r="H33" s="157">
        <v>35554</v>
      </c>
      <c r="I33" s="156">
        <v>54796</v>
      </c>
      <c r="J33" s="156">
        <v>121305</v>
      </c>
      <c r="K33" s="156">
        <v>0</v>
      </c>
      <c r="L33" s="156">
        <f t="shared" si="1"/>
        <v>18635867</v>
      </c>
      <c r="M33" s="156">
        <f t="shared" si="4"/>
        <v>100</v>
      </c>
      <c r="N33" s="167">
        <v>58270843</v>
      </c>
      <c r="O33" s="168">
        <f t="shared" si="3"/>
        <v>0.049213594409103695</v>
      </c>
      <c r="P33" s="168">
        <v>0.04</v>
      </c>
      <c r="Q33" s="169" t="str">
        <f t="shared" si="2"/>
        <v>ИӘ</v>
      </c>
      <c r="R33" s="168" t="s">
        <v>1</v>
      </c>
      <c r="S33" s="169" t="s">
        <v>1</v>
      </c>
      <c r="T33" s="179">
        <v>6.24</v>
      </c>
      <c r="U33" s="179">
        <v>30.03</v>
      </c>
      <c r="V33" s="179" t="s">
        <v>0</v>
      </c>
      <c r="W33" s="179">
        <v>29.04</v>
      </c>
      <c r="X33" s="180" t="s">
        <v>0</v>
      </c>
      <c r="Y33" s="170" t="s">
        <v>0</v>
      </c>
      <c r="Z33" s="181" t="s">
        <v>53</v>
      </c>
      <c r="AA33" s="165"/>
      <c r="AB33" s="7"/>
    </row>
    <row r="34" spans="1:27" s="5" customFormat="1" ht="47.25" customHeight="1">
      <c r="A34" s="183" t="s">
        <v>26</v>
      </c>
      <c r="B34" s="183"/>
      <c r="C34" s="183"/>
      <c r="D34" s="169" t="s">
        <v>1</v>
      </c>
      <c r="E34" s="169" t="s">
        <v>1</v>
      </c>
      <c r="F34" s="169" t="s">
        <v>1</v>
      </c>
      <c r="G34" s="169" t="s">
        <v>1</v>
      </c>
      <c r="H34" s="169" t="s">
        <v>1</v>
      </c>
      <c r="I34" s="169" t="s">
        <v>1</v>
      </c>
      <c r="J34" s="169" t="s">
        <v>1</v>
      </c>
      <c r="K34" s="169" t="s">
        <v>1</v>
      </c>
      <c r="L34" s="169" t="s">
        <v>1</v>
      </c>
      <c r="M34" s="169"/>
      <c r="N34" s="169" t="s">
        <v>1</v>
      </c>
      <c r="O34" s="169" t="s">
        <v>1</v>
      </c>
      <c r="P34" s="169" t="s">
        <v>1</v>
      </c>
      <c r="Q34" s="169" t="s">
        <v>1</v>
      </c>
      <c r="R34" s="169" t="s">
        <v>1</v>
      </c>
      <c r="S34" s="169" t="s">
        <v>1</v>
      </c>
      <c r="T34" s="179">
        <v>4.39</v>
      </c>
      <c r="U34" s="179">
        <v>16.05</v>
      </c>
      <c r="V34" s="179">
        <v>43.55</v>
      </c>
      <c r="W34" s="168" t="s">
        <v>1</v>
      </c>
      <c r="X34" s="169" t="s">
        <v>1</v>
      </c>
      <c r="Y34" s="169" t="s">
        <v>1</v>
      </c>
      <c r="Z34" s="169" t="s">
        <v>1</v>
      </c>
      <c r="AA34" s="184"/>
    </row>
    <row r="35" spans="1:27" s="5" customFormat="1" ht="47.25" customHeight="1">
      <c r="A35" s="185" t="s">
        <v>27</v>
      </c>
      <c r="B35" s="185"/>
      <c r="C35" s="185"/>
      <c r="D35" s="186" t="s">
        <v>1</v>
      </c>
      <c r="E35" s="186" t="s">
        <v>1</v>
      </c>
      <c r="F35" s="186" t="s">
        <v>1</v>
      </c>
      <c r="G35" s="186" t="s">
        <v>1</v>
      </c>
      <c r="H35" s="186" t="s">
        <v>1</v>
      </c>
      <c r="I35" s="186" t="s">
        <v>1</v>
      </c>
      <c r="J35" s="186" t="s">
        <v>1</v>
      </c>
      <c r="K35" s="186" t="s">
        <v>1</v>
      </c>
      <c r="L35" s="186" t="s">
        <v>1</v>
      </c>
      <c r="M35" s="186"/>
      <c r="N35" s="186" t="s">
        <v>1</v>
      </c>
      <c r="O35" s="186" t="s">
        <v>1</v>
      </c>
      <c r="P35" s="186" t="s">
        <v>1</v>
      </c>
      <c r="Q35" s="186" t="s">
        <v>1</v>
      </c>
      <c r="R35" s="186" t="s">
        <v>1</v>
      </c>
      <c r="S35" s="186" t="s">
        <v>1</v>
      </c>
      <c r="T35" s="187" t="s">
        <v>1</v>
      </c>
      <c r="U35" s="187" t="s">
        <v>1</v>
      </c>
      <c r="V35" s="188">
        <v>41.48</v>
      </c>
      <c r="W35" s="187" t="s">
        <v>1</v>
      </c>
      <c r="X35" s="186" t="s">
        <v>1</v>
      </c>
      <c r="Y35" s="186" t="s">
        <v>1</v>
      </c>
      <c r="Z35" s="186" t="s">
        <v>1</v>
      </c>
      <c r="AA35" s="189"/>
    </row>
    <row r="36" spans="1:26" s="5" customFormat="1" ht="21" customHeight="1">
      <c r="A36" s="28" t="s">
        <v>28</v>
      </c>
      <c r="B36" s="18"/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6"/>
      <c r="W36" s="19"/>
      <c r="X36" s="19"/>
      <c r="Y36" s="19"/>
      <c r="Z36" s="19"/>
    </row>
    <row r="37" spans="1:26" s="5" customFormat="1" ht="38.2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20"/>
      <c r="N37" s="20"/>
      <c r="O37" s="21"/>
      <c r="P37" s="15"/>
      <c r="Q37" s="15"/>
      <c r="R37" s="15"/>
      <c r="S37" s="15"/>
      <c r="T37" s="16"/>
      <c r="U37" s="45">
        <v>1</v>
      </c>
      <c r="V37" s="47" t="s">
        <v>45</v>
      </c>
      <c r="W37" s="48"/>
      <c r="X37" s="48"/>
      <c r="Y37" s="48"/>
      <c r="Z37" s="29">
        <v>12</v>
      </c>
    </row>
    <row r="38" spans="1:26" s="5" customFormat="1" ht="36.7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2"/>
      <c r="M38" s="22"/>
      <c r="N38" s="20"/>
      <c r="O38" s="21"/>
      <c r="P38" s="15"/>
      <c r="Q38" s="15"/>
      <c r="R38" s="15"/>
      <c r="S38" s="15"/>
      <c r="T38" s="16"/>
      <c r="U38" s="46"/>
      <c r="V38" s="49" t="s">
        <v>46</v>
      </c>
      <c r="W38" s="50"/>
      <c r="X38" s="50"/>
      <c r="Y38" s="50"/>
      <c r="Z38" s="30">
        <v>0</v>
      </c>
    </row>
    <row r="39" spans="1:26" s="5" customFormat="1" ht="45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15"/>
      <c r="Q39" s="15"/>
      <c r="R39" s="15"/>
      <c r="S39" s="15"/>
      <c r="T39" s="16"/>
      <c r="U39" s="45">
        <v>2</v>
      </c>
      <c r="V39" s="41" t="s">
        <v>47</v>
      </c>
      <c r="W39" s="42"/>
      <c r="X39" s="42"/>
      <c r="Y39" s="42"/>
      <c r="Z39" s="29">
        <v>13</v>
      </c>
    </row>
    <row r="40" spans="1:26" s="5" customFormat="1" ht="15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  <c r="P40" s="15"/>
      <c r="Q40" s="15"/>
      <c r="R40" s="15"/>
      <c r="S40" s="15"/>
      <c r="T40" s="16"/>
      <c r="U40" s="46"/>
      <c r="V40" s="43" t="s">
        <v>48</v>
      </c>
      <c r="W40" s="44"/>
      <c r="X40" s="44"/>
      <c r="Y40" s="44"/>
      <c r="Z40" s="30">
        <v>0</v>
      </c>
    </row>
    <row r="41" spans="1:26" s="5" customFormat="1" ht="13.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5"/>
      <c r="P41" s="15"/>
      <c r="Q41" s="15"/>
      <c r="R41" s="15"/>
      <c r="S41" s="15"/>
      <c r="T41" s="16"/>
      <c r="U41" s="45">
        <v>3</v>
      </c>
      <c r="V41" s="41" t="s">
        <v>49</v>
      </c>
      <c r="W41" s="42"/>
      <c r="X41" s="42"/>
      <c r="Y41" s="42"/>
      <c r="Z41" s="29">
        <v>13</v>
      </c>
    </row>
    <row r="42" spans="3:26" ht="15.75" customHeight="1">
      <c r="C42" s="13"/>
      <c r="D42" s="13"/>
      <c r="E42" s="13"/>
      <c r="U42" s="46"/>
      <c r="V42" s="43" t="s">
        <v>50</v>
      </c>
      <c r="W42" s="44"/>
      <c r="X42" s="44"/>
      <c r="Y42" s="44"/>
      <c r="Z42" s="30">
        <v>0</v>
      </c>
    </row>
    <row r="43" ht="14.25" customHeight="1"/>
    <row r="44" spans="21:26" ht="15.75" customHeight="1">
      <c r="U44" s="24"/>
      <c r="V44" s="25"/>
      <c r="W44" s="26"/>
      <c r="X44" s="26"/>
      <c r="Y44" s="26"/>
      <c r="Z44" s="27"/>
    </row>
    <row r="45" spans="1:26" ht="54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20.25">
      <c r="A46" s="35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3:5" ht="15.75">
      <c r="C47" s="13"/>
      <c r="D47" s="13"/>
      <c r="E47" s="13"/>
    </row>
  </sheetData>
  <sheetProtection/>
  <mergeCells count="98">
    <mergeCell ref="W12:W13"/>
    <mergeCell ref="P12:P13"/>
    <mergeCell ref="V41:Y41"/>
    <mergeCell ref="V42:Y42"/>
    <mergeCell ref="U37:U38"/>
    <mergeCell ref="V37:Y37"/>
    <mergeCell ref="V38:Y38"/>
    <mergeCell ref="U39:U40"/>
    <mergeCell ref="U41:U42"/>
    <mergeCell ref="V39:Y39"/>
    <mergeCell ref="V40:Y40"/>
    <mergeCell ref="A34:C34"/>
    <mergeCell ref="A35:C35"/>
    <mergeCell ref="A11:A13"/>
    <mergeCell ref="X12:X13"/>
    <mergeCell ref="S12:S13"/>
    <mergeCell ref="T12:T13"/>
    <mergeCell ref="E12:E13"/>
    <mergeCell ref="F12:F13"/>
    <mergeCell ref="T11:X11"/>
    <mergeCell ref="D11:S11"/>
    <mergeCell ref="L12:L13"/>
    <mergeCell ref="N12:N13"/>
    <mergeCell ref="O12:O13"/>
    <mergeCell ref="B11:C13"/>
    <mergeCell ref="A9:Z9"/>
    <mergeCell ref="Z11:Z13"/>
    <mergeCell ref="Y11:Y13"/>
    <mergeCell ref="G12:J12"/>
    <mergeCell ref="U12:U13"/>
    <mergeCell ref="V12:V13"/>
    <mergeCell ref="A15:A17"/>
    <mergeCell ref="O15:O16"/>
    <mergeCell ref="R12:R13"/>
    <mergeCell ref="D12:D13"/>
    <mergeCell ref="P15:P16"/>
    <mergeCell ref="Q15:Q16"/>
    <mergeCell ref="R15:R17"/>
    <mergeCell ref="B15:B16"/>
    <mergeCell ref="Q12:Q13"/>
    <mergeCell ref="K12:K13"/>
    <mergeCell ref="Z15:Z17"/>
    <mergeCell ref="A18:A20"/>
    <mergeCell ref="O18:O19"/>
    <mergeCell ref="P18:P19"/>
    <mergeCell ref="Q18:Q19"/>
    <mergeCell ref="R18:R20"/>
    <mergeCell ref="S18:S20"/>
    <mergeCell ref="T18:T20"/>
    <mergeCell ref="T15:T17"/>
    <mergeCell ref="X18:X20"/>
    <mergeCell ref="X15:X17"/>
    <mergeCell ref="V15:V17"/>
    <mergeCell ref="W15:W17"/>
    <mergeCell ref="A21:A22"/>
    <mergeCell ref="B21:C21"/>
    <mergeCell ref="R21:R22"/>
    <mergeCell ref="U15:U17"/>
    <mergeCell ref="S15:S17"/>
    <mergeCell ref="S21:S22"/>
    <mergeCell ref="B18:B19"/>
    <mergeCell ref="Z21:Z22"/>
    <mergeCell ref="B22:C22"/>
    <mergeCell ref="Z18:Z20"/>
    <mergeCell ref="T21:T22"/>
    <mergeCell ref="U21:U22"/>
    <mergeCell ref="V21:V22"/>
    <mergeCell ref="W21:W22"/>
    <mergeCell ref="X21:X22"/>
    <mergeCell ref="V18:V20"/>
    <mergeCell ref="W18:W20"/>
    <mergeCell ref="Z23:Z24"/>
    <mergeCell ref="B24:C24"/>
    <mergeCell ref="B23:C23"/>
    <mergeCell ref="R23:R24"/>
    <mergeCell ref="T23:T24"/>
    <mergeCell ref="U23:U24"/>
    <mergeCell ref="S23:S24"/>
    <mergeCell ref="A45:Z45"/>
    <mergeCell ref="A46:O46"/>
    <mergeCell ref="B25:C25"/>
    <mergeCell ref="B26:C26"/>
    <mergeCell ref="B27:C27"/>
    <mergeCell ref="B29:C29"/>
    <mergeCell ref="B30:C30"/>
    <mergeCell ref="B31:C31"/>
    <mergeCell ref="B33:C33"/>
    <mergeCell ref="B32:C32"/>
    <mergeCell ref="Y15:Y16"/>
    <mergeCell ref="Y18:Y19"/>
    <mergeCell ref="A37:L37"/>
    <mergeCell ref="B14:C14"/>
    <mergeCell ref="B28:C28"/>
    <mergeCell ref="W23:W24"/>
    <mergeCell ref="X23:X24"/>
    <mergeCell ref="A23:A24"/>
    <mergeCell ref="V23:V24"/>
    <mergeCell ref="U18:U20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B36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53" customWidth="1"/>
    <col min="3" max="3" width="33.375" style="52" customWidth="1"/>
    <col min="4" max="12" width="16.00390625" style="52" customWidth="1"/>
    <col min="13" max="13" width="18.75390625" style="52" customWidth="1"/>
    <col min="14" max="14" width="18.75390625" style="52" hidden="1" customWidth="1"/>
    <col min="15" max="15" width="18.75390625" style="52" customWidth="1"/>
    <col min="16" max="19" width="15.375" style="52" customWidth="1"/>
    <col min="20" max="20" width="15.00390625" style="52" customWidth="1"/>
    <col min="21" max="23" width="16.00390625" style="52" customWidth="1"/>
    <col min="24" max="24" width="14.75390625" style="52" customWidth="1"/>
    <col min="25" max="25" width="14.25390625" style="215" customWidth="1"/>
    <col min="26" max="28" width="9.125" style="215" customWidth="1"/>
    <col min="29" max="16384" width="9.125" style="5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9" spans="1:24" ht="42" customHeight="1">
      <c r="A9" s="38" t="s">
        <v>91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3:24" ht="18.75">
      <c r="C10" s="11"/>
      <c r="D10" s="11"/>
      <c r="E10" s="11"/>
      <c r="F10" s="11"/>
      <c r="G10" s="11"/>
      <c r="H10" s="11"/>
      <c r="I10" s="11"/>
      <c r="J10" s="11"/>
      <c r="K10" s="11"/>
      <c r="L10" s="11"/>
      <c r="T10" s="12"/>
      <c r="U10" s="12"/>
      <c r="V10" s="12"/>
      <c r="X10" s="88" t="s">
        <v>54</v>
      </c>
    </row>
    <row r="11" spans="1:28" s="17" customFormat="1" ht="18.75" customHeight="1">
      <c r="A11" s="84" t="s">
        <v>2</v>
      </c>
      <c r="B11" s="84" t="s">
        <v>3</v>
      </c>
      <c r="C11" s="84" t="s">
        <v>3</v>
      </c>
      <c r="D11" s="51" t="s">
        <v>4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 t="s">
        <v>5</v>
      </c>
      <c r="V11" s="51"/>
      <c r="W11" s="51"/>
      <c r="X11" s="51"/>
      <c r="Y11" s="216"/>
      <c r="Z11" s="216"/>
      <c r="AA11" s="216"/>
      <c r="AB11" s="216"/>
    </row>
    <row r="12" spans="1:28" s="17" customFormat="1" ht="18.75" customHeight="1">
      <c r="A12" s="84"/>
      <c r="B12" s="84"/>
      <c r="C12" s="84"/>
      <c r="D12" s="84" t="s">
        <v>8</v>
      </c>
      <c r="E12" s="84" t="s">
        <v>9</v>
      </c>
      <c r="F12" s="84" t="s">
        <v>62</v>
      </c>
      <c r="G12" s="84" t="s">
        <v>10</v>
      </c>
      <c r="H12" s="51" t="s">
        <v>11</v>
      </c>
      <c r="I12" s="51"/>
      <c r="J12" s="51"/>
      <c r="K12" s="51"/>
      <c r="L12" s="84" t="s">
        <v>12</v>
      </c>
      <c r="M12" s="84" t="s">
        <v>13</v>
      </c>
      <c r="N12" s="85"/>
      <c r="O12" s="84" t="s">
        <v>14</v>
      </c>
      <c r="P12" s="84" t="s">
        <v>15</v>
      </c>
      <c r="Q12" s="84" t="s">
        <v>16</v>
      </c>
      <c r="R12" s="84" t="s">
        <v>17</v>
      </c>
      <c r="S12" s="84" t="s">
        <v>18</v>
      </c>
      <c r="T12" s="84" t="s">
        <v>19</v>
      </c>
      <c r="U12" s="39" t="s">
        <v>90</v>
      </c>
      <c r="V12" s="39" t="s">
        <v>89</v>
      </c>
      <c r="W12" s="39" t="s">
        <v>88</v>
      </c>
      <c r="X12" s="213" t="s">
        <v>20</v>
      </c>
      <c r="Y12" s="216"/>
      <c r="Z12" s="216"/>
      <c r="AA12" s="216"/>
      <c r="AB12" s="216"/>
    </row>
    <row r="13" spans="1:28" s="83" customFormat="1" ht="120" customHeight="1" thickBot="1">
      <c r="A13" s="84"/>
      <c r="B13" s="84"/>
      <c r="C13" s="84"/>
      <c r="D13" s="84"/>
      <c r="E13" s="84"/>
      <c r="F13" s="84"/>
      <c r="G13" s="84"/>
      <c r="H13" s="85" t="s">
        <v>22</v>
      </c>
      <c r="I13" s="85" t="s">
        <v>23</v>
      </c>
      <c r="J13" s="86" t="s">
        <v>24</v>
      </c>
      <c r="K13" s="86" t="s">
        <v>25</v>
      </c>
      <c r="L13" s="84"/>
      <c r="M13" s="84"/>
      <c r="N13" s="85"/>
      <c r="O13" s="84"/>
      <c r="P13" s="84"/>
      <c r="Q13" s="84"/>
      <c r="R13" s="84"/>
      <c r="S13" s="84"/>
      <c r="T13" s="84"/>
      <c r="U13" s="40"/>
      <c r="V13" s="40"/>
      <c r="W13" s="40"/>
      <c r="X13" s="213"/>
      <c r="Y13" s="217"/>
      <c r="Z13" s="217"/>
      <c r="AA13" s="217"/>
      <c r="AB13" s="217"/>
    </row>
    <row r="14" spans="1:28" s="83" customFormat="1" ht="24" customHeight="1">
      <c r="A14" s="91">
        <v>1</v>
      </c>
      <c r="B14" s="92">
        <v>2</v>
      </c>
      <c r="C14" s="93"/>
      <c r="D14" s="91">
        <v>3</v>
      </c>
      <c r="E14" s="91">
        <v>4</v>
      </c>
      <c r="F14" s="91"/>
      <c r="G14" s="91">
        <v>5</v>
      </c>
      <c r="H14" s="91">
        <v>6</v>
      </c>
      <c r="I14" s="91">
        <v>7</v>
      </c>
      <c r="J14" s="91">
        <v>8</v>
      </c>
      <c r="K14" s="91">
        <v>9</v>
      </c>
      <c r="L14" s="91">
        <v>10</v>
      </c>
      <c r="M14" s="91">
        <v>11</v>
      </c>
      <c r="N14" s="91"/>
      <c r="O14" s="91">
        <v>12</v>
      </c>
      <c r="P14" s="91">
        <v>13</v>
      </c>
      <c r="Q14" s="91">
        <v>14</v>
      </c>
      <c r="R14" s="91"/>
      <c r="S14" s="91">
        <v>15</v>
      </c>
      <c r="T14" s="91">
        <v>16</v>
      </c>
      <c r="U14" s="91">
        <v>17</v>
      </c>
      <c r="V14" s="91">
        <v>18</v>
      </c>
      <c r="W14" s="91">
        <v>19</v>
      </c>
      <c r="X14" s="214">
        <v>20</v>
      </c>
      <c r="Y14" s="217"/>
      <c r="Z14" s="217"/>
      <c r="AA14" s="217"/>
      <c r="AB14" s="217"/>
    </row>
    <row r="15" spans="1:28" s="83" customFormat="1" ht="47.25" customHeight="1">
      <c r="A15" s="97">
        <v>1</v>
      </c>
      <c r="B15" s="191" t="s">
        <v>29</v>
      </c>
      <c r="C15" s="191"/>
      <c r="D15" s="100">
        <v>3075090</v>
      </c>
      <c r="E15" s="100">
        <v>184816</v>
      </c>
      <c r="F15" s="100">
        <v>0</v>
      </c>
      <c r="G15" s="101">
        <f>G16</f>
        <v>124392729</v>
      </c>
      <c r="H15" s="101">
        <f>H16</f>
        <v>4447775</v>
      </c>
      <c r="I15" s="101">
        <f>I16</f>
        <v>258403</v>
      </c>
      <c r="J15" s="101">
        <f>J16</f>
        <v>1217451</v>
      </c>
      <c r="K15" s="101">
        <f>K16</f>
        <v>3707495</v>
      </c>
      <c r="L15" s="101">
        <v>746571</v>
      </c>
      <c r="M15" s="100">
        <f>G15+(H15+I15+J15+K15)*10+L15</f>
        <v>221450540</v>
      </c>
      <c r="N15" s="100" t="s">
        <v>1</v>
      </c>
      <c r="O15" s="101">
        <f>O16</f>
        <v>408404701</v>
      </c>
      <c r="P15" s="192">
        <f>(D15-(E15+F15))/M15</f>
        <v>0.013051555439873843</v>
      </c>
      <c r="Q15" s="192">
        <f>0.04*0.3</f>
        <v>0.012</v>
      </c>
      <c r="R15" s="192" t="str">
        <f>IF(P15&gt;Q15,"Иә","Жоқ")</f>
        <v>Иә</v>
      </c>
      <c r="S15" s="103">
        <f>P15+P16</f>
        <v>0.04324354240829691</v>
      </c>
      <c r="T15" s="104" t="str">
        <f>IF(S15&gt;=0.01,"Иә","Жоқ")</f>
        <v>Иә</v>
      </c>
      <c r="U15" s="105">
        <v>2.12</v>
      </c>
      <c r="V15" s="105">
        <v>12.6</v>
      </c>
      <c r="W15" s="105">
        <v>19.69</v>
      </c>
      <c r="X15" s="105">
        <v>22.33</v>
      </c>
      <c r="Y15" s="217"/>
      <c r="Z15" s="217"/>
      <c r="AA15" s="217"/>
      <c r="AB15" s="217"/>
    </row>
    <row r="16" spans="1:28" s="78" customFormat="1" ht="47.25" customHeight="1">
      <c r="A16" s="107"/>
      <c r="B16" s="195" t="s">
        <v>30</v>
      </c>
      <c r="C16" s="195"/>
      <c r="D16" s="110">
        <v>7246338</v>
      </c>
      <c r="E16" s="110">
        <v>548689</v>
      </c>
      <c r="F16" s="110">
        <v>0</v>
      </c>
      <c r="G16" s="111">
        <v>124392729</v>
      </c>
      <c r="H16" s="111">
        <v>4447775</v>
      </c>
      <c r="I16" s="111">
        <v>258403</v>
      </c>
      <c r="J16" s="111">
        <v>1217451</v>
      </c>
      <c r="K16" s="111">
        <v>3707495</v>
      </c>
      <c r="L16" s="110">
        <v>1131348</v>
      </c>
      <c r="M16" s="110">
        <f>G16+(H16+I16+J16+K16)*10+L16</f>
        <v>221835317</v>
      </c>
      <c r="N16" s="110">
        <f>O16/O15*100</f>
        <v>100</v>
      </c>
      <c r="O16" s="111">
        <v>408404701</v>
      </c>
      <c r="P16" s="120">
        <f>(D16-(E16+F16))/M16</f>
        <v>0.030191986968423068</v>
      </c>
      <c r="Q16" s="120">
        <f>0.04*0.7</f>
        <v>0.027999999999999997</v>
      </c>
      <c r="R16" s="120" t="str">
        <f>IF(P16&gt;Q16,"Иә","Жоқ")</f>
        <v>Иә</v>
      </c>
      <c r="S16" s="113"/>
      <c r="T16" s="114"/>
      <c r="U16" s="115"/>
      <c r="V16" s="115"/>
      <c r="W16" s="115"/>
      <c r="X16" s="115"/>
      <c r="Y16" s="218"/>
      <c r="Z16" s="219"/>
      <c r="AA16" s="219"/>
      <c r="AB16" s="219"/>
    </row>
    <row r="17" spans="1:24" ht="52.5" customHeight="1">
      <c r="A17" s="127">
        <v>2</v>
      </c>
      <c r="B17" s="125" t="s">
        <v>33</v>
      </c>
      <c r="C17" s="125"/>
      <c r="D17" s="110">
        <v>1249646</v>
      </c>
      <c r="E17" s="110">
        <v>19989</v>
      </c>
      <c r="F17" s="110">
        <v>0</v>
      </c>
      <c r="G17" s="118">
        <f>G18</f>
        <v>60931541</v>
      </c>
      <c r="H17" s="118">
        <f>H18</f>
        <v>440167</v>
      </c>
      <c r="I17" s="118">
        <f>I18</f>
        <v>304235</v>
      </c>
      <c r="J17" s="118">
        <f>J18</f>
        <v>1207117</v>
      </c>
      <c r="K17" s="118">
        <f>K18</f>
        <v>428865</v>
      </c>
      <c r="L17" s="118">
        <v>304857</v>
      </c>
      <c r="M17" s="110">
        <f>G17+(H17+I17+J17+K17)*10+L17</f>
        <v>85040238</v>
      </c>
      <c r="N17" s="110" t="s">
        <v>1</v>
      </c>
      <c r="O17" s="118">
        <f>O18</f>
        <v>222457429</v>
      </c>
      <c r="P17" s="120">
        <f>(D17-(E17+F17))/M17</f>
        <v>0.014459707885577648</v>
      </c>
      <c r="Q17" s="120">
        <f>0.04*0.2</f>
        <v>0.008</v>
      </c>
      <c r="R17" s="120" t="str">
        <f>IF(P17&gt;Q17,"Иә","Жоқ")</f>
        <v>Иә</v>
      </c>
      <c r="S17" s="113">
        <f>P17+P18</f>
        <v>0.0768943591844673</v>
      </c>
      <c r="T17" s="114" t="str">
        <f>IF(S17&gt;=0.04,"Иә","Жоқ")</f>
        <v>Иә</v>
      </c>
      <c r="U17" s="115">
        <v>5.88</v>
      </c>
      <c r="V17" s="115">
        <v>26.14</v>
      </c>
      <c r="W17" s="115">
        <v>37.07</v>
      </c>
      <c r="X17" s="115">
        <v>22.33</v>
      </c>
    </row>
    <row r="18" spans="1:28" s="78" customFormat="1" ht="47.25" customHeight="1">
      <c r="A18" s="127"/>
      <c r="B18" s="126" t="s">
        <v>34</v>
      </c>
      <c r="C18" s="126"/>
      <c r="D18" s="111">
        <v>5438276</v>
      </c>
      <c r="E18" s="110">
        <v>131882</v>
      </c>
      <c r="F18" s="110">
        <v>0</v>
      </c>
      <c r="G18" s="111">
        <v>60931541</v>
      </c>
      <c r="H18" s="111">
        <v>440167</v>
      </c>
      <c r="I18" s="118">
        <v>304235</v>
      </c>
      <c r="J18" s="118">
        <v>1207117</v>
      </c>
      <c r="K18" s="118">
        <v>428865</v>
      </c>
      <c r="L18" s="110">
        <v>255788</v>
      </c>
      <c r="M18" s="110">
        <f>G18+(H18+I18+J18+K18)*10+L18</f>
        <v>84991169</v>
      </c>
      <c r="N18" s="110">
        <f>O18/O17*100</f>
        <v>100</v>
      </c>
      <c r="O18" s="118">
        <v>222457429</v>
      </c>
      <c r="P18" s="120">
        <f>(D18-(E18+F18))/M18</f>
        <v>0.06243465129888965</v>
      </c>
      <c r="Q18" s="120">
        <f>0.04*0.8</f>
        <v>0.032</v>
      </c>
      <c r="R18" s="120" t="str">
        <f>IF(P18&gt;Q18,"Иә","Жоқ")</f>
        <v>Иә</v>
      </c>
      <c r="S18" s="113"/>
      <c r="T18" s="114" t="str">
        <f>IF(S18&gt;0.04,"ДА","НЕТ")</f>
        <v>НЕТ</v>
      </c>
      <c r="U18" s="115"/>
      <c r="V18" s="115"/>
      <c r="W18" s="115"/>
      <c r="X18" s="115"/>
      <c r="Y18" s="218"/>
      <c r="Z18" s="219"/>
      <c r="AA18" s="219"/>
      <c r="AB18" s="219"/>
    </row>
    <row r="19" spans="1:28" s="78" customFormat="1" ht="47.25" customHeight="1">
      <c r="A19" s="196">
        <v>3</v>
      </c>
      <c r="B19" s="126" t="s">
        <v>32</v>
      </c>
      <c r="C19" s="126"/>
      <c r="D19" s="111">
        <v>2411175</v>
      </c>
      <c r="E19" s="110">
        <v>406188</v>
      </c>
      <c r="F19" s="110">
        <v>0</v>
      </c>
      <c r="G19" s="118">
        <v>35913734</v>
      </c>
      <c r="H19" s="118">
        <v>265784</v>
      </c>
      <c r="I19" s="118">
        <v>37739</v>
      </c>
      <c r="J19" s="118">
        <v>109478</v>
      </c>
      <c r="K19" s="118">
        <v>534318</v>
      </c>
      <c r="L19" s="110">
        <v>14503</v>
      </c>
      <c r="M19" s="110">
        <f>G19+(H19+I19+J19+K19)*10+L19</f>
        <v>45401427</v>
      </c>
      <c r="N19" s="110">
        <f>O19/O19*100</f>
        <v>100</v>
      </c>
      <c r="O19" s="118">
        <v>79083223</v>
      </c>
      <c r="P19" s="120">
        <f>(D19-(E19+F19))/M19</f>
        <v>0.04416132118490461</v>
      </c>
      <c r="Q19" s="120">
        <v>0.04</v>
      </c>
      <c r="R19" s="120" t="str">
        <f>IF(P19&gt;Q19,"Иә","Жоқ")</f>
        <v>Иә</v>
      </c>
      <c r="S19" s="120" t="s">
        <v>1</v>
      </c>
      <c r="T19" s="120" t="s">
        <v>1</v>
      </c>
      <c r="U19" s="121">
        <v>3.49</v>
      </c>
      <c r="V19" s="121">
        <v>14.71</v>
      </c>
      <c r="W19" s="121">
        <v>33.08</v>
      </c>
      <c r="X19" s="121">
        <v>22.33</v>
      </c>
      <c r="Y19" s="218"/>
      <c r="Z19" s="219"/>
      <c r="AA19" s="219"/>
      <c r="AB19" s="219"/>
    </row>
    <row r="20" spans="1:28" s="78" customFormat="1" ht="47.25" customHeight="1">
      <c r="A20" s="128">
        <v>5</v>
      </c>
      <c r="B20" s="126" t="s">
        <v>43</v>
      </c>
      <c r="C20" s="126"/>
      <c r="D20" s="111">
        <v>20018510</v>
      </c>
      <c r="E20" s="110">
        <v>1123969</v>
      </c>
      <c r="F20" s="110">
        <v>0</v>
      </c>
      <c r="G20" s="110">
        <v>166924518</v>
      </c>
      <c r="H20" s="110">
        <v>1871133</v>
      </c>
      <c r="I20" s="111">
        <v>276388</v>
      </c>
      <c r="J20" s="110">
        <v>5129196</v>
      </c>
      <c r="K20" s="110">
        <v>575797</v>
      </c>
      <c r="L20" s="110">
        <v>1262176</v>
      </c>
      <c r="M20" s="110">
        <f>G20+(H20+I20+J20+K20)*10+L20</f>
        <v>246711834</v>
      </c>
      <c r="N20" s="110">
        <f>O20/O20*100</f>
        <v>100</v>
      </c>
      <c r="O20" s="118">
        <v>451616913</v>
      </c>
      <c r="P20" s="120">
        <f>(D20-(E20+F20))/M20</f>
        <v>0.07658546691359766</v>
      </c>
      <c r="Q20" s="120">
        <v>0.04</v>
      </c>
      <c r="R20" s="120" t="str">
        <f>IF(P20&gt;Q20,"Иә","Жоқ")</f>
        <v>Иә</v>
      </c>
      <c r="S20" s="120" t="s">
        <v>1</v>
      </c>
      <c r="T20" s="120" t="s">
        <v>1</v>
      </c>
      <c r="U20" s="121">
        <v>4.76</v>
      </c>
      <c r="V20" s="121">
        <v>20.95</v>
      </c>
      <c r="W20" s="121">
        <v>38.95</v>
      </c>
      <c r="X20" s="121">
        <v>22.33</v>
      </c>
      <c r="Y20" s="218"/>
      <c r="Z20" s="219"/>
      <c r="AA20" s="219"/>
      <c r="AB20" s="219"/>
    </row>
    <row r="21" spans="1:28" s="78" customFormat="1" ht="46.5" customHeight="1">
      <c r="A21" s="128">
        <v>7</v>
      </c>
      <c r="B21" s="126" t="s">
        <v>38</v>
      </c>
      <c r="C21" s="126"/>
      <c r="D21" s="111">
        <v>30197070</v>
      </c>
      <c r="E21" s="110">
        <v>6883296</v>
      </c>
      <c r="F21" s="110">
        <v>0</v>
      </c>
      <c r="G21" s="110">
        <v>164421286</v>
      </c>
      <c r="H21" s="110">
        <v>2295884</v>
      </c>
      <c r="I21" s="111">
        <v>244544</v>
      </c>
      <c r="J21" s="110">
        <v>12958527</v>
      </c>
      <c r="K21" s="110">
        <v>2501500</v>
      </c>
      <c r="L21" s="110">
        <v>4516920</v>
      </c>
      <c r="M21" s="110">
        <f>G21+(H21+I21+J21+K21)*10+L21</f>
        <v>348942756</v>
      </c>
      <c r="N21" s="110">
        <f>O21/O21*100</f>
        <v>100</v>
      </c>
      <c r="O21" s="118">
        <v>839895092</v>
      </c>
      <c r="P21" s="120">
        <f>(D21-(E21+F21))/M21</f>
        <v>0.06681260349763501</v>
      </c>
      <c r="Q21" s="120">
        <v>0.04</v>
      </c>
      <c r="R21" s="120" t="str">
        <f>IF(P21&gt;Q21,"Иә","Жоқ")</f>
        <v>Иә</v>
      </c>
      <c r="S21" s="120" t="s">
        <v>1</v>
      </c>
      <c r="T21" s="120" t="s">
        <v>1</v>
      </c>
      <c r="U21" s="121">
        <v>5.52</v>
      </c>
      <c r="V21" s="121">
        <v>21.2</v>
      </c>
      <c r="W21" s="121">
        <v>39.54</v>
      </c>
      <c r="X21" s="121">
        <v>22.33</v>
      </c>
      <c r="Y21" s="218"/>
      <c r="Z21" s="219"/>
      <c r="AA21" s="219"/>
      <c r="AB21" s="219"/>
    </row>
    <row r="22" spans="1:28" s="78" customFormat="1" ht="47.25" customHeight="1">
      <c r="A22" s="128">
        <v>8</v>
      </c>
      <c r="B22" s="126" t="s">
        <v>39</v>
      </c>
      <c r="C22" s="126"/>
      <c r="D22" s="111">
        <v>788928</v>
      </c>
      <c r="E22" s="110">
        <v>228822</v>
      </c>
      <c r="F22" s="110">
        <v>519516</v>
      </c>
      <c r="G22" s="110">
        <v>15673825</v>
      </c>
      <c r="H22" s="110">
        <v>69274</v>
      </c>
      <c r="I22" s="111">
        <v>7588</v>
      </c>
      <c r="J22" s="110">
        <v>10667</v>
      </c>
      <c r="K22" s="110">
        <v>301737</v>
      </c>
      <c r="L22" s="110">
        <v>253462</v>
      </c>
      <c r="M22" s="110">
        <f>G22+(H22+I22+J22+K22)*10+L22</f>
        <v>19819947</v>
      </c>
      <c r="N22" s="110">
        <f>O22/O22*100</f>
        <v>100</v>
      </c>
      <c r="O22" s="118">
        <v>23808869</v>
      </c>
      <c r="P22" s="120">
        <f>(D22-(E22+F22))/M22</f>
        <v>0.0020479368587615295</v>
      </c>
      <c r="Q22" s="120">
        <v>0.04</v>
      </c>
      <c r="R22" s="120" t="str">
        <f>IF(P22&gt;Q22,"Иә","Жоқ")</f>
        <v>Жоқ</v>
      </c>
      <c r="S22" s="120" t="s">
        <v>1</v>
      </c>
      <c r="T22" s="120" t="s">
        <v>1</v>
      </c>
      <c r="U22" s="121">
        <v>3.33</v>
      </c>
      <c r="V22" s="121">
        <v>4.88</v>
      </c>
      <c r="W22" s="121">
        <v>23.72</v>
      </c>
      <c r="X22" s="121">
        <v>22.33</v>
      </c>
      <c r="Y22" s="218"/>
      <c r="Z22" s="219"/>
      <c r="AA22" s="219"/>
      <c r="AB22" s="219"/>
    </row>
    <row r="23" spans="1:28" s="78" customFormat="1" ht="47.25" customHeight="1">
      <c r="A23" s="128">
        <v>9</v>
      </c>
      <c r="B23" s="126" t="s">
        <v>40</v>
      </c>
      <c r="C23" s="126"/>
      <c r="D23" s="111">
        <v>1921181</v>
      </c>
      <c r="E23" s="110">
        <v>87910</v>
      </c>
      <c r="F23" s="110">
        <v>0</v>
      </c>
      <c r="G23" s="110">
        <v>26452063</v>
      </c>
      <c r="H23" s="110">
        <v>453284</v>
      </c>
      <c r="I23" s="111">
        <v>56679</v>
      </c>
      <c r="J23" s="110">
        <v>60408</v>
      </c>
      <c r="K23" s="110">
        <v>88621</v>
      </c>
      <c r="L23" s="110">
        <v>99590</v>
      </c>
      <c r="M23" s="110">
        <f>G23+(H23+I23+J23+K23)*10+L23</f>
        <v>33141573</v>
      </c>
      <c r="N23" s="110">
        <f>O23/O23*100</f>
        <v>100</v>
      </c>
      <c r="O23" s="118">
        <v>96165121</v>
      </c>
      <c r="P23" s="120">
        <f>(D23-(E23+F23))/M23</f>
        <v>0.05531635447719998</v>
      </c>
      <c r="Q23" s="120">
        <v>0.04</v>
      </c>
      <c r="R23" s="120" t="str">
        <f>IF(P23&gt;Q23,"Иә","Жоқ")</f>
        <v>Иә</v>
      </c>
      <c r="S23" s="120" t="s">
        <v>1</v>
      </c>
      <c r="T23" s="120" t="s">
        <v>1</v>
      </c>
      <c r="U23" s="121">
        <v>5.26</v>
      </c>
      <c r="V23" s="121">
        <v>19.2</v>
      </c>
      <c r="W23" s="121">
        <v>39.07</v>
      </c>
      <c r="X23" s="121">
        <v>22.33</v>
      </c>
      <c r="Y23" s="218"/>
      <c r="Z23" s="219"/>
      <c r="AA23" s="219"/>
      <c r="AB23" s="219"/>
    </row>
    <row r="24" spans="1:28" s="78" customFormat="1" ht="47.25" customHeight="1">
      <c r="A24" s="128">
        <v>10</v>
      </c>
      <c r="B24" s="126" t="s">
        <v>87</v>
      </c>
      <c r="C24" s="126"/>
      <c r="D24" s="111">
        <v>4563236</v>
      </c>
      <c r="E24" s="110">
        <v>159098</v>
      </c>
      <c r="F24" s="110">
        <v>0</v>
      </c>
      <c r="G24" s="110">
        <v>39436469</v>
      </c>
      <c r="H24" s="110">
        <v>1873298</v>
      </c>
      <c r="I24" s="111">
        <v>133170</v>
      </c>
      <c r="J24" s="110">
        <v>775896</v>
      </c>
      <c r="K24" s="110">
        <v>638594</v>
      </c>
      <c r="L24" s="110">
        <v>193360</v>
      </c>
      <c r="M24" s="110">
        <f>G24+(H24+I24+J24+K24)*10+L24</f>
        <v>73839409</v>
      </c>
      <c r="N24" s="110">
        <f>O24/O24*100</f>
        <v>100</v>
      </c>
      <c r="O24" s="118">
        <v>123174859</v>
      </c>
      <c r="P24" s="120">
        <f>(D24-(E24+F24))/M24</f>
        <v>0.059644816496296715</v>
      </c>
      <c r="Q24" s="120">
        <v>0.04</v>
      </c>
      <c r="R24" s="120" t="str">
        <f>IF(P24&gt;Q24,"Иә","Жоқ")</f>
        <v>Иә</v>
      </c>
      <c r="S24" s="120" t="s">
        <v>1</v>
      </c>
      <c r="T24" s="120" t="s">
        <v>1</v>
      </c>
      <c r="U24" s="121">
        <v>6.89</v>
      </c>
      <c r="V24" s="121">
        <v>18.92</v>
      </c>
      <c r="W24" s="121">
        <v>30.22</v>
      </c>
      <c r="X24" s="121">
        <v>22.33</v>
      </c>
      <c r="Y24" s="218"/>
      <c r="Z24" s="219"/>
      <c r="AA24" s="219"/>
      <c r="AB24" s="219"/>
    </row>
    <row r="25" spans="1:28" s="78" customFormat="1" ht="47.25" customHeight="1">
      <c r="A25" s="128">
        <v>11</v>
      </c>
      <c r="B25" s="126" t="s">
        <v>41</v>
      </c>
      <c r="C25" s="126"/>
      <c r="D25" s="111">
        <v>2093499</v>
      </c>
      <c r="E25" s="110">
        <v>145684</v>
      </c>
      <c r="F25" s="110">
        <v>0</v>
      </c>
      <c r="G25" s="110">
        <v>30315831</v>
      </c>
      <c r="H25" s="110">
        <v>453109</v>
      </c>
      <c r="I25" s="111">
        <v>43847</v>
      </c>
      <c r="J25" s="110">
        <v>73063</v>
      </c>
      <c r="K25" s="110">
        <v>565346</v>
      </c>
      <c r="L25" s="110">
        <v>24343</v>
      </c>
      <c r="M25" s="110">
        <f>G25+(H25+I25+J25+K25)*10+L25</f>
        <v>41693824</v>
      </c>
      <c r="N25" s="110">
        <f>O25/O25*100</f>
        <v>100</v>
      </c>
      <c r="O25" s="118">
        <v>72933074</v>
      </c>
      <c r="P25" s="120">
        <f>(D25-(E25+F25))/M25</f>
        <v>0.04671711090832062</v>
      </c>
      <c r="Q25" s="120">
        <v>0.04</v>
      </c>
      <c r="R25" s="120" t="str">
        <f>IF(P25&gt;Q25,"Иә","Жоқ")</f>
        <v>Иә</v>
      </c>
      <c r="S25" s="120" t="s">
        <v>1</v>
      </c>
      <c r="T25" s="120" t="s">
        <v>1</v>
      </c>
      <c r="U25" s="121">
        <v>0.26</v>
      </c>
      <c r="V25" s="121">
        <v>6.23</v>
      </c>
      <c r="W25" s="121">
        <v>29.49</v>
      </c>
      <c r="X25" s="121">
        <v>22.33</v>
      </c>
      <c r="Y25" s="218"/>
      <c r="Z25" s="219"/>
      <c r="AA25" s="219"/>
      <c r="AB25" s="219"/>
    </row>
    <row r="26" spans="1:28" s="78" customFormat="1" ht="47.25" customHeight="1">
      <c r="A26" s="128">
        <v>12</v>
      </c>
      <c r="B26" s="126" t="s">
        <v>42</v>
      </c>
      <c r="C26" s="126"/>
      <c r="D26" s="111">
        <v>3626996</v>
      </c>
      <c r="E26" s="110">
        <v>55177</v>
      </c>
      <c r="F26" s="110">
        <v>0</v>
      </c>
      <c r="G26" s="110">
        <v>39406868</v>
      </c>
      <c r="H26" s="110">
        <v>367115</v>
      </c>
      <c r="I26" s="111">
        <v>98137</v>
      </c>
      <c r="J26" s="110">
        <v>273589</v>
      </c>
      <c r="K26" s="110">
        <v>160386</v>
      </c>
      <c r="L26" s="110">
        <v>157630</v>
      </c>
      <c r="M26" s="110">
        <f>G26+(H26+I26+J26+K26)*10+L26</f>
        <v>48556768</v>
      </c>
      <c r="N26" s="110">
        <f>O26/O26*100</f>
        <v>100</v>
      </c>
      <c r="O26" s="118">
        <v>135381265</v>
      </c>
      <c r="P26" s="120">
        <f>(D26-(E26+F26))/M26</f>
        <v>0.0735596528994681</v>
      </c>
      <c r="Q26" s="120">
        <v>0.04</v>
      </c>
      <c r="R26" s="120" t="str">
        <f>IF(P26&gt;Q26,"Иә","Жоқ")</f>
        <v>Иә</v>
      </c>
      <c r="S26" s="120" t="s">
        <v>1</v>
      </c>
      <c r="T26" s="120" t="s">
        <v>1</v>
      </c>
      <c r="U26" s="121">
        <v>5.27</v>
      </c>
      <c r="V26" s="121">
        <v>17.05</v>
      </c>
      <c r="W26" s="121">
        <v>49.72</v>
      </c>
      <c r="X26" s="121">
        <v>22.33</v>
      </c>
      <c r="Y26" s="218"/>
      <c r="Z26" s="219"/>
      <c r="AA26" s="219"/>
      <c r="AB26" s="219"/>
    </row>
    <row r="27" spans="1:28" s="78" customFormat="1" ht="47.25" customHeight="1">
      <c r="A27" s="221">
        <v>13</v>
      </c>
      <c r="B27" s="202" t="s">
        <v>36</v>
      </c>
      <c r="C27" s="202"/>
      <c r="D27" s="204">
        <v>1360257</v>
      </c>
      <c r="E27" s="203">
        <v>95938</v>
      </c>
      <c r="F27" s="203">
        <v>0</v>
      </c>
      <c r="G27" s="203">
        <v>15871896</v>
      </c>
      <c r="H27" s="203">
        <v>190693</v>
      </c>
      <c r="I27" s="204">
        <v>29912</v>
      </c>
      <c r="J27" s="203">
        <v>145436</v>
      </c>
      <c r="K27" s="203">
        <v>671248</v>
      </c>
      <c r="L27" s="203">
        <v>0</v>
      </c>
      <c r="M27" s="203">
        <f>G27+(H27+I27+J27+K27)*10+L27</f>
        <v>26244786</v>
      </c>
      <c r="N27" s="203">
        <f>O27/O27*100</f>
        <v>100</v>
      </c>
      <c r="O27" s="222">
        <v>70470450</v>
      </c>
      <c r="P27" s="206">
        <f>(D27-(E27+F27))/M27</f>
        <v>0.04817410208641061</v>
      </c>
      <c r="Q27" s="206">
        <v>0.04</v>
      </c>
      <c r="R27" s="206" t="str">
        <f>IF(P27&gt;Q27,"Иә","Жоқ")</f>
        <v>Иә</v>
      </c>
      <c r="S27" s="206" t="s">
        <v>1</v>
      </c>
      <c r="T27" s="206" t="s">
        <v>1</v>
      </c>
      <c r="U27" s="211">
        <v>5</v>
      </c>
      <c r="V27" s="211">
        <v>22.48</v>
      </c>
      <c r="W27" s="211" t="s">
        <v>0</v>
      </c>
      <c r="X27" s="211">
        <v>22.33</v>
      </c>
      <c r="Y27" s="218"/>
      <c r="Z27" s="219"/>
      <c r="AA27" s="219"/>
      <c r="AB27" s="219"/>
    </row>
    <row r="28" spans="1:28" s="60" customFormat="1" ht="47.25" customHeight="1">
      <c r="A28" s="212" t="s">
        <v>26</v>
      </c>
      <c r="B28" s="212"/>
      <c r="C28" s="212"/>
      <c r="D28" s="192" t="s">
        <v>1</v>
      </c>
      <c r="E28" s="192" t="s">
        <v>1</v>
      </c>
      <c r="F28" s="192" t="s">
        <v>1</v>
      </c>
      <c r="G28" s="192" t="s">
        <v>1</v>
      </c>
      <c r="H28" s="192" t="s">
        <v>1</v>
      </c>
      <c r="I28" s="192" t="s">
        <v>1</v>
      </c>
      <c r="J28" s="192" t="s">
        <v>1</v>
      </c>
      <c r="K28" s="192" t="s">
        <v>1</v>
      </c>
      <c r="L28" s="192" t="s">
        <v>1</v>
      </c>
      <c r="M28" s="192" t="s">
        <v>1</v>
      </c>
      <c r="N28" s="192"/>
      <c r="O28" s="192" t="s">
        <v>1</v>
      </c>
      <c r="P28" s="192" t="s">
        <v>1</v>
      </c>
      <c r="Q28" s="192" t="s">
        <v>1</v>
      </c>
      <c r="R28" s="192" t="s">
        <v>1</v>
      </c>
      <c r="S28" s="192" t="s">
        <v>1</v>
      </c>
      <c r="T28" s="192" t="s">
        <v>1</v>
      </c>
      <c r="U28" s="193">
        <v>4.46</v>
      </c>
      <c r="V28" s="193">
        <v>17.71</v>
      </c>
      <c r="W28" s="193">
        <v>32.25</v>
      </c>
      <c r="X28" s="192" t="s">
        <v>1</v>
      </c>
      <c r="Y28" s="220"/>
      <c r="Z28" s="220"/>
      <c r="AA28" s="220"/>
      <c r="AB28" s="220"/>
    </row>
    <row r="29" spans="1:28" s="60" customFormat="1" ht="47.25" customHeight="1">
      <c r="A29" s="132" t="s">
        <v>27</v>
      </c>
      <c r="B29" s="132"/>
      <c r="C29" s="132"/>
      <c r="D29" s="133" t="s">
        <v>1</v>
      </c>
      <c r="E29" s="133" t="s">
        <v>1</v>
      </c>
      <c r="F29" s="133" t="s">
        <v>1</v>
      </c>
      <c r="G29" s="133" t="s">
        <v>1</v>
      </c>
      <c r="H29" s="133" t="s">
        <v>1</v>
      </c>
      <c r="I29" s="133" t="s">
        <v>1</v>
      </c>
      <c r="J29" s="133" t="s">
        <v>1</v>
      </c>
      <c r="K29" s="133" t="s">
        <v>1</v>
      </c>
      <c r="L29" s="133" t="s">
        <v>1</v>
      </c>
      <c r="M29" s="133" t="s">
        <v>1</v>
      </c>
      <c r="N29" s="133"/>
      <c r="O29" s="133" t="s">
        <v>1</v>
      </c>
      <c r="P29" s="133" t="s">
        <v>1</v>
      </c>
      <c r="Q29" s="133" t="s">
        <v>1</v>
      </c>
      <c r="R29" s="133" t="s">
        <v>1</v>
      </c>
      <c r="S29" s="133" t="s">
        <v>1</v>
      </c>
      <c r="T29" s="133" t="s">
        <v>1</v>
      </c>
      <c r="U29" s="133" t="s">
        <v>1</v>
      </c>
      <c r="V29" s="133" t="s">
        <v>1</v>
      </c>
      <c r="W29" s="134">
        <v>31.9</v>
      </c>
      <c r="X29" s="133" t="s">
        <v>1</v>
      </c>
      <c r="Y29" s="220"/>
      <c r="Z29" s="220"/>
      <c r="AA29" s="220"/>
      <c r="AB29" s="220"/>
    </row>
    <row r="30" spans="1:24" s="220" customFormat="1" ht="21" customHeight="1">
      <c r="A30" s="225" t="s">
        <v>28</v>
      </c>
      <c r="B30" s="226"/>
      <c r="C30" s="226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X30" s="227"/>
    </row>
    <row r="31" spans="1:6" s="215" customFormat="1" ht="15.75">
      <c r="A31" s="229"/>
      <c r="B31" s="229"/>
      <c r="C31" s="230"/>
      <c r="D31" s="230"/>
      <c r="E31" s="230"/>
      <c r="F31" s="230"/>
    </row>
    <row r="32" spans="1:2" s="215" customFormat="1" ht="12.75">
      <c r="A32" s="229"/>
      <c r="B32" s="229"/>
    </row>
    <row r="33" spans="1:2" s="215" customFormat="1" ht="12.75">
      <c r="A33" s="229"/>
      <c r="B33" s="229"/>
    </row>
    <row r="34" spans="1:2" s="215" customFormat="1" ht="12.75">
      <c r="A34" s="229"/>
      <c r="B34" s="229"/>
    </row>
    <row r="35" spans="1:2" s="215" customFormat="1" ht="12.75">
      <c r="A35" s="229"/>
      <c r="B35" s="229"/>
    </row>
    <row r="36" spans="1:2" s="215" customFormat="1" ht="12.75">
      <c r="A36" s="229"/>
      <c r="B36" s="229"/>
    </row>
  </sheetData>
  <sheetProtection/>
  <mergeCells count="52">
    <mergeCell ref="U11:X11"/>
    <mergeCell ref="X12:X13"/>
    <mergeCell ref="D11:T11"/>
    <mergeCell ref="M12:M13"/>
    <mergeCell ref="O12:O13"/>
    <mergeCell ref="P12:P13"/>
    <mergeCell ref="A9:X9"/>
    <mergeCell ref="H12:K12"/>
    <mergeCell ref="V12:V13"/>
    <mergeCell ref="U12:U13"/>
    <mergeCell ref="R12:R13"/>
    <mergeCell ref="Q12:Q13"/>
    <mergeCell ref="F12:F13"/>
    <mergeCell ref="L12:L13"/>
    <mergeCell ref="W12:W13"/>
    <mergeCell ref="G12:G13"/>
    <mergeCell ref="A28:C28"/>
    <mergeCell ref="A29:C29"/>
    <mergeCell ref="A11:A13"/>
    <mergeCell ref="T12:T13"/>
    <mergeCell ref="E12:E13"/>
    <mergeCell ref="A15:A16"/>
    <mergeCell ref="S12:S13"/>
    <mergeCell ref="D12:D13"/>
    <mergeCell ref="S15:S16"/>
    <mergeCell ref="B11:C13"/>
    <mergeCell ref="B24:C24"/>
    <mergeCell ref="B25:C25"/>
    <mergeCell ref="B14:C14"/>
    <mergeCell ref="B15:C15"/>
    <mergeCell ref="W15:W16"/>
    <mergeCell ref="X15:X16"/>
    <mergeCell ref="V15:V16"/>
    <mergeCell ref="T15:T16"/>
    <mergeCell ref="U15:U16"/>
    <mergeCell ref="B16:C16"/>
    <mergeCell ref="B18:C18"/>
    <mergeCell ref="B17:C17"/>
    <mergeCell ref="S17:S18"/>
    <mergeCell ref="B19:C19"/>
    <mergeCell ref="B22:C22"/>
    <mergeCell ref="B23:C23"/>
    <mergeCell ref="B27:C27"/>
    <mergeCell ref="X17:X18"/>
    <mergeCell ref="A17:A18"/>
    <mergeCell ref="W17:W18"/>
    <mergeCell ref="B20:C20"/>
    <mergeCell ref="B21:C21"/>
    <mergeCell ref="U17:U18"/>
    <mergeCell ref="V17:V18"/>
    <mergeCell ref="T17:T18"/>
    <mergeCell ref="B26:C26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B32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53" customWidth="1"/>
    <col min="3" max="3" width="33.375" style="52" customWidth="1"/>
    <col min="4" max="12" width="16.00390625" style="52" customWidth="1"/>
    <col min="13" max="13" width="18.75390625" style="52" customWidth="1"/>
    <col min="14" max="14" width="18.75390625" style="52" hidden="1" customWidth="1"/>
    <col min="15" max="15" width="18.75390625" style="52" customWidth="1"/>
    <col min="16" max="19" width="15.375" style="52" customWidth="1"/>
    <col min="20" max="20" width="15.00390625" style="52" customWidth="1"/>
    <col min="21" max="23" width="16.00390625" style="52" customWidth="1"/>
    <col min="24" max="24" width="14.75390625" style="52" customWidth="1"/>
    <col min="25" max="25" width="14.25390625" style="215" customWidth="1"/>
    <col min="26" max="28" width="9.125" style="215" customWidth="1"/>
    <col min="29" max="16384" width="9.125" style="5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9" spans="1:24" ht="42" customHeight="1">
      <c r="A9" s="38" t="s">
        <v>95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3:24" ht="18.75">
      <c r="C10" s="11"/>
      <c r="D10" s="11"/>
      <c r="E10" s="11"/>
      <c r="F10" s="11"/>
      <c r="G10" s="11"/>
      <c r="H10" s="11"/>
      <c r="I10" s="11"/>
      <c r="J10" s="11"/>
      <c r="K10" s="11"/>
      <c r="L10" s="11"/>
      <c r="T10" s="12"/>
      <c r="U10" s="12"/>
      <c r="V10" s="12"/>
      <c r="X10" s="88" t="s">
        <v>54</v>
      </c>
    </row>
    <row r="11" spans="1:28" s="17" customFormat="1" ht="18.75" customHeight="1">
      <c r="A11" s="84" t="s">
        <v>2</v>
      </c>
      <c r="B11" s="84" t="s">
        <v>3</v>
      </c>
      <c r="C11" s="84" t="s">
        <v>3</v>
      </c>
      <c r="D11" s="51" t="s">
        <v>4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 t="s">
        <v>5</v>
      </c>
      <c r="V11" s="51"/>
      <c r="W11" s="51"/>
      <c r="X11" s="51"/>
      <c r="Y11" s="216"/>
      <c r="Z11" s="216"/>
      <c r="AA11" s="216"/>
      <c r="AB11" s="216"/>
    </row>
    <row r="12" spans="1:28" s="17" customFormat="1" ht="18.75" customHeight="1">
      <c r="A12" s="84"/>
      <c r="B12" s="84"/>
      <c r="C12" s="84"/>
      <c r="D12" s="84" t="s">
        <v>8</v>
      </c>
      <c r="E12" s="84" t="s">
        <v>9</v>
      </c>
      <c r="F12" s="84" t="s">
        <v>62</v>
      </c>
      <c r="G12" s="84" t="s">
        <v>10</v>
      </c>
      <c r="H12" s="51" t="s">
        <v>11</v>
      </c>
      <c r="I12" s="51"/>
      <c r="J12" s="51"/>
      <c r="K12" s="51"/>
      <c r="L12" s="84" t="s">
        <v>12</v>
      </c>
      <c r="M12" s="84" t="s">
        <v>13</v>
      </c>
      <c r="N12" s="85"/>
      <c r="O12" s="84" t="s">
        <v>14</v>
      </c>
      <c r="P12" s="84" t="s">
        <v>15</v>
      </c>
      <c r="Q12" s="84" t="s">
        <v>16</v>
      </c>
      <c r="R12" s="84" t="s">
        <v>17</v>
      </c>
      <c r="S12" s="84" t="s">
        <v>18</v>
      </c>
      <c r="T12" s="84" t="s">
        <v>19</v>
      </c>
      <c r="U12" s="39" t="s">
        <v>94</v>
      </c>
      <c r="V12" s="39" t="s">
        <v>93</v>
      </c>
      <c r="W12" s="39" t="s">
        <v>92</v>
      </c>
      <c r="X12" s="213" t="s">
        <v>20</v>
      </c>
      <c r="Y12" s="216"/>
      <c r="Z12" s="216"/>
      <c r="AA12" s="216"/>
      <c r="AB12" s="216"/>
    </row>
    <row r="13" spans="1:28" s="83" customFormat="1" ht="120" customHeight="1" thickBot="1">
      <c r="A13" s="84"/>
      <c r="B13" s="84"/>
      <c r="C13" s="84"/>
      <c r="D13" s="84"/>
      <c r="E13" s="84"/>
      <c r="F13" s="84"/>
      <c r="G13" s="84"/>
      <c r="H13" s="85" t="s">
        <v>22</v>
      </c>
      <c r="I13" s="85" t="s">
        <v>23</v>
      </c>
      <c r="J13" s="86" t="s">
        <v>24</v>
      </c>
      <c r="K13" s="86" t="s">
        <v>25</v>
      </c>
      <c r="L13" s="84"/>
      <c r="M13" s="84"/>
      <c r="N13" s="85"/>
      <c r="O13" s="84"/>
      <c r="P13" s="84"/>
      <c r="Q13" s="84"/>
      <c r="R13" s="84"/>
      <c r="S13" s="84"/>
      <c r="T13" s="84"/>
      <c r="U13" s="40"/>
      <c r="V13" s="40"/>
      <c r="W13" s="40"/>
      <c r="X13" s="213"/>
      <c r="Y13" s="217"/>
      <c r="Z13" s="217"/>
      <c r="AA13" s="217"/>
      <c r="AB13" s="217"/>
    </row>
    <row r="14" spans="1:28" s="83" customFormat="1" ht="24" customHeight="1">
      <c r="A14" s="91">
        <v>1</v>
      </c>
      <c r="B14" s="92">
        <v>2</v>
      </c>
      <c r="C14" s="93"/>
      <c r="D14" s="91">
        <v>3</v>
      </c>
      <c r="E14" s="91">
        <v>4</v>
      </c>
      <c r="F14" s="91"/>
      <c r="G14" s="91">
        <v>5</v>
      </c>
      <c r="H14" s="91">
        <v>6</v>
      </c>
      <c r="I14" s="91">
        <v>7</v>
      </c>
      <c r="J14" s="91">
        <v>8</v>
      </c>
      <c r="K14" s="91">
        <v>9</v>
      </c>
      <c r="L14" s="91">
        <v>10</v>
      </c>
      <c r="M14" s="91">
        <v>11</v>
      </c>
      <c r="N14" s="91"/>
      <c r="O14" s="91">
        <v>12</v>
      </c>
      <c r="P14" s="91">
        <v>13</v>
      </c>
      <c r="Q14" s="91">
        <v>14</v>
      </c>
      <c r="R14" s="91"/>
      <c r="S14" s="91">
        <v>15</v>
      </c>
      <c r="T14" s="91">
        <v>16</v>
      </c>
      <c r="U14" s="91">
        <v>17</v>
      </c>
      <c r="V14" s="91">
        <v>18</v>
      </c>
      <c r="W14" s="91">
        <v>19</v>
      </c>
      <c r="X14" s="214">
        <v>20</v>
      </c>
      <c r="Y14" s="217"/>
      <c r="Z14" s="217"/>
      <c r="AA14" s="217"/>
      <c r="AB14" s="217"/>
    </row>
    <row r="15" spans="1:28" s="83" customFormat="1" ht="47.25" customHeight="1">
      <c r="A15" s="97">
        <v>1</v>
      </c>
      <c r="B15" s="191" t="s">
        <v>29</v>
      </c>
      <c r="C15" s="191"/>
      <c r="D15" s="100">
        <v>3076898</v>
      </c>
      <c r="E15" s="100">
        <v>170313</v>
      </c>
      <c r="F15" s="100">
        <v>0</v>
      </c>
      <c r="G15" s="101">
        <f>G16</f>
        <v>126407477</v>
      </c>
      <c r="H15" s="101">
        <f>H16</f>
        <v>4417800</v>
      </c>
      <c r="I15" s="101">
        <f>I16</f>
        <v>268547</v>
      </c>
      <c r="J15" s="101">
        <f>J16</f>
        <v>1131248</v>
      </c>
      <c r="K15" s="101">
        <f>K16</f>
        <v>3886439</v>
      </c>
      <c r="L15" s="101">
        <v>746571</v>
      </c>
      <c r="M15" s="100">
        <f>G15+(H15+I15+J15+K15)*10+L15</f>
        <v>224194388</v>
      </c>
      <c r="N15" s="100" t="s">
        <v>1</v>
      </c>
      <c r="O15" s="101">
        <f>O16</f>
        <v>411908804</v>
      </c>
      <c r="P15" s="192">
        <f>(D15-(E15+F15))/M15</f>
        <v>0.012964575188206763</v>
      </c>
      <c r="Q15" s="192">
        <f>0.04*0.3</f>
        <v>0.012</v>
      </c>
      <c r="R15" s="192" t="str">
        <f>IF(P15&gt;Q15,"Иә","Жоқ")</f>
        <v>Иә</v>
      </c>
      <c r="S15" s="103">
        <f>P15+P16</f>
        <v>0.04523723057901294</v>
      </c>
      <c r="T15" s="104" t="str">
        <f>IF(S15&gt;=0.01,"Иә","Жоқ")</f>
        <v>Иә</v>
      </c>
      <c r="U15" s="105">
        <v>0.96</v>
      </c>
      <c r="V15" s="105">
        <v>24.19</v>
      </c>
      <c r="W15" s="105">
        <v>20.27</v>
      </c>
      <c r="X15" s="105">
        <v>21.7</v>
      </c>
      <c r="Y15" s="217"/>
      <c r="Z15" s="217"/>
      <c r="AA15" s="217"/>
      <c r="AB15" s="217"/>
    </row>
    <row r="16" spans="1:28" s="78" customFormat="1" ht="47.25" customHeight="1">
      <c r="A16" s="107"/>
      <c r="B16" s="195" t="s">
        <v>30</v>
      </c>
      <c r="C16" s="195"/>
      <c r="D16" s="110">
        <v>7807708</v>
      </c>
      <c r="E16" s="110">
        <v>559942</v>
      </c>
      <c r="F16" s="110">
        <v>0</v>
      </c>
      <c r="G16" s="111">
        <v>126407477</v>
      </c>
      <c r="H16" s="111">
        <v>4417800</v>
      </c>
      <c r="I16" s="111">
        <v>268547</v>
      </c>
      <c r="J16" s="111">
        <v>1131248</v>
      </c>
      <c r="K16" s="111">
        <v>3886439</v>
      </c>
      <c r="L16" s="110">
        <v>1131348</v>
      </c>
      <c r="M16" s="110">
        <f>G16+(H16+I16+J16+K16)*10+L16</f>
        <v>224579165</v>
      </c>
      <c r="N16" s="110">
        <f>O16/O15*100</f>
        <v>100</v>
      </c>
      <c r="O16" s="111">
        <v>411908804</v>
      </c>
      <c r="P16" s="120">
        <f>(D16-(E16+F16))/M16</f>
        <v>0.032272655390806176</v>
      </c>
      <c r="Q16" s="120">
        <f>0.04*0.7</f>
        <v>0.027999999999999997</v>
      </c>
      <c r="R16" s="120" t="str">
        <f>IF(P16&gt;Q16,"Иә","Жоқ")</f>
        <v>Иә</v>
      </c>
      <c r="S16" s="113"/>
      <c r="T16" s="114"/>
      <c r="U16" s="115"/>
      <c r="V16" s="115"/>
      <c r="W16" s="115"/>
      <c r="X16" s="115"/>
      <c r="Y16" s="218"/>
      <c r="Z16" s="219"/>
      <c r="AA16" s="219"/>
      <c r="AB16" s="219"/>
    </row>
    <row r="17" spans="1:24" ht="52.5" customHeight="1">
      <c r="A17" s="127">
        <v>2</v>
      </c>
      <c r="B17" s="125" t="s">
        <v>33</v>
      </c>
      <c r="C17" s="125"/>
      <c r="D17" s="110">
        <v>1456464</v>
      </c>
      <c r="E17" s="110">
        <v>46751</v>
      </c>
      <c r="F17" s="110">
        <v>0</v>
      </c>
      <c r="G17" s="118">
        <f>G18</f>
        <v>65359440</v>
      </c>
      <c r="H17" s="118">
        <f>H18</f>
        <v>440293</v>
      </c>
      <c r="I17" s="118">
        <f>I18</f>
        <v>316122</v>
      </c>
      <c r="J17" s="118">
        <f>J18</f>
        <v>1293770</v>
      </c>
      <c r="K17" s="118">
        <f>K18</f>
        <v>453321</v>
      </c>
      <c r="L17" s="118">
        <v>304857</v>
      </c>
      <c r="M17" s="110">
        <f>G17+(H17+I17+J17+K17)*10+L17</f>
        <v>90699357</v>
      </c>
      <c r="N17" s="110" t="s">
        <v>1</v>
      </c>
      <c r="O17" s="118">
        <f>O18</f>
        <v>232568969</v>
      </c>
      <c r="P17" s="120">
        <f>(D17-(E17+F17))/M17</f>
        <v>0.015542701146161377</v>
      </c>
      <c r="Q17" s="120">
        <f>0.04*0.2</f>
        <v>0.008</v>
      </c>
      <c r="R17" s="120" t="str">
        <f>IF(P17&gt;Q17,"Иә","Жоқ")</f>
        <v>Иә</v>
      </c>
      <c r="S17" s="113">
        <f>P17+P18</f>
        <v>0.07785229910353356</v>
      </c>
      <c r="T17" s="114" t="str">
        <f>IF(S17&gt;=0.04,"Иә","Жоқ")</f>
        <v>Иә</v>
      </c>
      <c r="U17" s="115">
        <v>5.87</v>
      </c>
      <c r="V17" s="115">
        <v>32.51</v>
      </c>
      <c r="W17" s="115">
        <v>36.31</v>
      </c>
      <c r="X17" s="115">
        <v>21.7</v>
      </c>
    </row>
    <row r="18" spans="1:28" s="78" customFormat="1" ht="47.25" customHeight="1">
      <c r="A18" s="127"/>
      <c r="B18" s="126" t="s">
        <v>34</v>
      </c>
      <c r="C18" s="126"/>
      <c r="D18" s="111">
        <v>6021835</v>
      </c>
      <c r="E18" s="110">
        <v>373452</v>
      </c>
      <c r="F18" s="110">
        <v>0</v>
      </c>
      <c r="G18" s="111">
        <v>65359440</v>
      </c>
      <c r="H18" s="111">
        <v>440293</v>
      </c>
      <c r="I18" s="118">
        <v>316122</v>
      </c>
      <c r="J18" s="118">
        <v>1293770</v>
      </c>
      <c r="K18" s="118">
        <v>453321</v>
      </c>
      <c r="L18" s="110">
        <v>255788</v>
      </c>
      <c r="M18" s="110">
        <f>G18+(H18+I18+J18+K18)*10+L18</f>
        <v>90650288</v>
      </c>
      <c r="N18" s="110">
        <f>O18/O17*100</f>
        <v>100</v>
      </c>
      <c r="O18" s="118">
        <v>232568969</v>
      </c>
      <c r="P18" s="120">
        <f>(D18-(E18+F18))/M18</f>
        <v>0.06230959795737218</v>
      </c>
      <c r="Q18" s="120">
        <f>0.04*0.8</f>
        <v>0.032</v>
      </c>
      <c r="R18" s="120" t="str">
        <f>IF(P18&gt;Q18,"Иә","Жоқ")</f>
        <v>Иә</v>
      </c>
      <c r="S18" s="113"/>
      <c r="T18" s="114" t="str">
        <f>IF(S18&gt;0.04,"ДА","НЕТ")</f>
        <v>НЕТ</v>
      </c>
      <c r="U18" s="115"/>
      <c r="V18" s="115"/>
      <c r="W18" s="115"/>
      <c r="X18" s="115"/>
      <c r="Y18" s="218"/>
      <c r="Z18" s="219"/>
      <c r="AA18" s="219"/>
      <c r="AB18" s="219"/>
    </row>
    <row r="19" spans="1:28" s="78" customFormat="1" ht="47.25" customHeight="1">
      <c r="A19" s="196">
        <v>3</v>
      </c>
      <c r="B19" s="126" t="s">
        <v>32</v>
      </c>
      <c r="C19" s="126"/>
      <c r="D19" s="111">
        <v>2478171</v>
      </c>
      <c r="E19" s="110">
        <v>404478</v>
      </c>
      <c r="F19" s="110">
        <v>0</v>
      </c>
      <c r="G19" s="118">
        <v>36737898</v>
      </c>
      <c r="H19" s="118">
        <v>267104</v>
      </c>
      <c r="I19" s="118">
        <v>39120</v>
      </c>
      <c r="J19" s="118">
        <v>77862</v>
      </c>
      <c r="K19" s="118">
        <v>490976</v>
      </c>
      <c r="L19" s="110">
        <v>14503</v>
      </c>
      <c r="M19" s="110">
        <f>G19+(H19+I19+J19+K19)*10+L19</f>
        <v>45503021</v>
      </c>
      <c r="N19" s="110">
        <f>O19/O19*100</f>
        <v>100</v>
      </c>
      <c r="O19" s="118">
        <v>80136863</v>
      </c>
      <c r="P19" s="120">
        <f>(D19-(E19+F19))/M19</f>
        <v>0.04557264450639442</v>
      </c>
      <c r="Q19" s="120">
        <v>0.04</v>
      </c>
      <c r="R19" s="120" t="str">
        <f>IF(P19&gt;Q19,"Иә","Жоқ")</f>
        <v>Иә</v>
      </c>
      <c r="S19" s="120" t="s">
        <v>1</v>
      </c>
      <c r="T19" s="120" t="s">
        <v>1</v>
      </c>
      <c r="U19" s="121">
        <v>3.19</v>
      </c>
      <c r="V19" s="121">
        <v>14.95</v>
      </c>
      <c r="W19" s="121">
        <v>32.65</v>
      </c>
      <c r="X19" s="121">
        <v>21.7</v>
      </c>
      <c r="Y19" s="218"/>
      <c r="Z19" s="219"/>
      <c r="AA19" s="219"/>
      <c r="AB19" s="219"/>
    </row>
    <row r="20" spans="1:28" s="78" customFormat="1" ht="47.25" customHeight="1">
      <c r="A20" s="128">
        <v>5</v>
      </c>
      <c r="B20" s="126" t="s">
        <v>43</v>
      </c>
      <c r="C20" s="126"/>
      <c r="D20" s="111">
        <v>20880198</v>
      </c>
      <c r="E20" s="110">
        <v>1011301</v>
      </c>
      <c r="F20" s="110">
        <v>0</v>
      </c>
      <c r="G20" s="110">
        <v>161213983</v>
      </c>
      <c r="H20" s="110">
        <v>1991160</v>
      </c>
      <c r="I20" s="111">
        <v>341837</v>
      </c>
      <c r="J20" s="110">
        <v>5040014</v>
      </c>
      <c r="K20" s="110">
        <v>624888</v>
      </c>
      <c r="L20" s="110">
        <v>1262176</v>
      </c>
      <c r="M20" s="110">
        <f>G20+(H20+I20+J20+K20)*10+L20</f>
        <v>242455149</v>
      </c>
      <c r="N20" s="110">
        <f>O20/O20*100</f>
        <v>100</v>
      </c>
      <c r="O20" s="118">
        <v>465348731</v>
      </c>
      <c r="P20" s="120">
        <f>(D20-(E20+F20))/M20</f>
        <v>0.08194875250927337</v>
      </c>
      <c r="Q20" s="120">
        <v>0.04</v>
      </c>
      <c r="R20" s="120" t="str">
        <f>IF(P20&gt;Q20,"Иә","Жоқ")</f>
        <v>Иә</v>
      </c>
      <c r="S20" s="120" t="s">
        <v>1</v>
      </c>
      <c r="T20" s="120" t="s">
        <v>1</v>
      </c>
      <c r="U20" s="121">
        <v>4.34</v>
      </c>
      <c r="V20" s="121">
        <v>21.01</v>
      </c>
      <c r="W20" s="121">
        <v>38.16</v>
      </c>
      <c r="X20" s="121">
        <v>21.7</v>
      </c>
      <c r="Y20" s="218"/>
      <c r="Z20" s="219"/>
      <c r="AA20" s="219"/>
      <c r="AB20" s="219"/>
    </row>
    <row r="21" spans="1:28" s="78" customFormat="1" ht="46.5" customHeight="1">
      <c r="A21" s="128">
        <v>7</v>
      </c>
      <c r="B21" s="126" t="s">
        <v>38</v>
      </c>
      <c r="C21" s="126"/>
      <c r="D21" s="111">
        <v>30673934</v>
      </c>
      <c r="E21" s="110">
        <v>4407428</v>
      </c>
      <c r="F21" s="110">
        <v>0</v>
      </c>
      <c r="G21" s="110">
        <v>163537267</v>
      </c>
      <c r="H21" s="110">
        <v>2455784</v>
      </c>
      <c r="I21" s="111">
        <v>351995</v>
      </c>
      <c r="J21" s="110">
        <v>13787786</v>
      </c>
      <c r="K21" s="110">
        <v>2485422</v>
      </c>
      <c r="L21" s="110">
        <v>4516920</v>
      </c>
      <c r="M21" s="110">
        <f>G21+(H21+I21+J21+K21)*10+L21</f>
        <v>358864057</v>
      </c>
      <c r="N21" s="110">
        <f>O21/O21*100</f>
        <v>100</v>
      </c>
      <c r="O21" s="118">
        <v>863232301</v>
      </c>
      <c r="P21" s="120">
        <f>(D21-(E21+F21))/M21</f>
        <v>0.07319347114219354</v>
      </c>
      <c r="Q21" s="120">
        <v>0.04</v>
      </c>
      <c r="R21" s="120" t="str">
        <f>IF(P21&gt;Q21,"Иә","Жоқ")</f>
        <v>Иә</v>
      </c>
      <c r="S21" s="120" t="s">
        <v>1</v>
      </c>
      <c r="T21" s="120" t="s">
        <v>1</v>
      </c>
      <c r="U21" s="121">
        <v>2.76</v>
      </c>
      <c r="V21" s="121">
        <v>22.63</v>
      </c>
      <c r="W21" s="121">
        <v>36.46</v>
      </c>
      <c r="X21" s="121">
        <v>21.7</v>
      </c>
      <c r="Y21" s="218"/>
      <c r="Z21" s="219"/>
      <c r="AA21" s="219"/>
      <c r="AB21" s="219"/>
    </row>
    <row r="22" spans="1:28" s="78" customFormat="1" ht="47.25" customHeight="1">
      <c r="A22" s="128">
        <v>8</v>
      </c>
      <c r="B22" s="126" t="s">
        <v>39</v>
      </c>
      <c r="C22" s="126"/>
      <c r="D22" s="111">
        <v>798721</v>
      </c>
      <c r="E22" s="110">
        <v>215326</v>
      </c>
      <c r="F22" s="110">
        <v>599370</v>
      </c>
      <c r="G22" s="110">
        <v>15643089</v>
      </c>
      <c r="H22" s="110">
        <v>88215</v>
      </c>
      <c r="I22" s="111">
        <v>9459</v>
      </c>
      <c r="J22" s="110">
        <v>11586</v>
      </c>
      <c r="K22" s="110">
        <v>282094</v>
      </c>
      <c r="L22" s="110">
        <v>253462</v>
      </c>
      <c r="M22" s="110">
        <f>G22+(H22+I22+J22+K22)*10+L22</f>
        <v>19810091</v>
      </c>
      <c r="N22" s="110">
        <f>O22/O22*100</f>
        <v>100</v>
      </c>
      <c r="O22" s="118">
        <v>23780643</v>
      </c>
      <c r="P22" s="120">
        <f>(D22-(E22+F22))/M22</f>
        <v>-0.0008064071992400237</v>
      </c>
      <c r="Q22" s="120">
        <v>0.04</v>
      </c>
      <c r="R22" s="120" t="str">
        <f>IF(P22&gt;Q22,"Иә","Жоқ")</f>
        <v>Жоқ</v>
      </c>
      <c r="S22" s="120" t="s">
        <v>1</v>
      </c>
      <c r="T22" s="120" t="s">
        <v>1</v>
      </c>
      <c r="U22" s="121">
        <v>2.63</v>
      </c>
      <c r="V22" s="121">
        <v>6.23</v>
      </c>
      <c r="W22" s="121">
        <v>22.45</v>
      </c>
      <c r="X22" s="121">
        <v>21.7</v>
      </c>
      <c r="Y22" s="218"/>
      <c r="Z22" s="219"/>
      <c r="AA22" s="219"/>
      <c r="AB22" s="219"/>
    </row>
    <row r="23" spans="1:28" s="78" customFormat="1" ht="47.25" customHeight="1">
      <c r="A23" s="128">
        <v>9</v>
      </c>
      <c r="B23" s="126" t="s">
        <v>40</v>
      </c>
      <c r="C23" s="126"/>
      <c r="D23" s="111">
        <v>1985069</v>
      </c>
      <c r="E23" s="110">
        <v>98209</v>
      </c>
      <c r="F23" s="110">
        <v>0</v>
      </c>
      <c r="G23" s="110">
        <v>27058108</v>
      </c>
      <c r="H23" s="110">
        <v>391315</v>
      </c>
      <c r="I23" s="111">
        <v>47552</v>
      </c>
      <c r="J23" s="110">
        <v>48130</v>
      </c>
      <c r="K23" s="110">
        <v>87583</v>
      </c>
      <c r="L23" s="110">
        <v>99590</v>
      </c>
      <c r="M23" s="110">
        <f>G23+(H23+I23+J23+K23)*10+L23</f>
        <v>32903498</v>
      </c>
      <c r="N23" s="110">
        <f>O23/O23*100</f>
        <v>100</v>
      </c>
      <c r="O23" s="118">
        <v>98577645</v>
      </c>
      <c r="P23" s="120">
        <f>(D23-(E23+F23))/M23</f>
        <v>0.057345270706476256</v>
      </c>
      <c r="Q23" s="120">
        <v>0.04</v>
      </c>
      <c r="R23" s="120" t="str">
        <f>IF(P23&gt;Q23,"Иә","Жоқ")</f>
        <v>Иә</v>
      </c>
      <c r="S23" s="120" t="s">
        <v>1</v>
      </c>
      <c r="T23" s="120" t="s">
        <v>1</v>
      </c>
      <c r="U23" s="121">
        <v>4.99</v>
      </c>
      <c r="V23" s="121">
        <v>19.39</v>
      </c>
      <c r="W23" s="121">
        <v>40.21</v>
      </c>
      <c r="X23" s="121">
        <v>21.7</v>
      </c>
      <c r="Y23" s="218"/>
      <c r="Z23" s="219"/>
      <c r="AA23" s="219"/>
      <c r="AB23" s="219"/>
    </row>
    <row r="24" spans="1:28" s="78" customFormat="1" ht="47.25" customHeight="1">
      <c r="A24" s="128">
        <v>10</v>
      </c>
      <c r="B24" s="126" t="s">
        <v>87</v>
      </c>
      <c r="C24" s="126"/>
      <c r="D24" s="111">
        <v>4382258</v>
      </c>
      <c r="E24" s="110">
        <v>57929</v>
      </c>
      <c r="F24" s="110">
        <v>0</v>
      </c>
      <c r="G24" s="110">
        <v>38734175</v>
      </c>
      <c r="H24" s="110">
        <v>1910733</v>
      </c>
      <c r="I24" s="111">
        <v>123061</v>
      </c>
      <c r="J24" s="110">
        <v>816162</v>
      </c>
      <c r="K24" s="110">
        <v>647380</v>
      </c>
      <c r="L24" s="110">
        <v>193360</v>
      </c>
      <c r="M24" s="110">
        <f>G24+(H24+I24+J24+K24)*10+L24</f>
        <v>73900895</v>
      </c>
      <c r="N24" s="110">
        <f>O24/O24*100</f>
        <v>100</v>
      </c>
      <c r="O24" s="118">
        <v>126334984</v>
      </c>
      <c r="P24" s="120">
        <f>(D24-(E24+F24))/M24</f>
        <v>0.058515245316041166</v>
      </c>
      <c r="Q24" s="120">
        <v>0.04</v>
      </c>
      <c r="R24" s="120" t="str">
        <f>IF(P24&gt;Q24,"Иә","Жоқ")</f>
        <v>Иә</v>
      </c>
      <c r="S24" s="120" t="s">
        <v>1</v>
      </c>
      <c r="T24" s="120" t="s">
        <v>1</v>
      </c>
      <c r="U24" s="121">
        <v>6.86</v>
      </c>
      <c r="V24" s="121">
        <v>19.2</v>
      </c>
      <c r="W24" s="121">
        <v>30.14</v>
      </c>
      <c r="X24" s="121">
        <v>21.7</v>
      </c>
      <c r="Y24" s="218"/>
      <c r="Z24" s="219"/>
      <c r="AA24" s="219"/>
      <c r="AB24" s="219"/>
    </row>
    <row r="25" spans="1:28" s="78" customFormat="1" ht="47.25" customHeight="1">
      <c r="A25" s="128">
        <v>11</v>
      </c>
      <c r="B25" s="126" t="s">
        <v>41</v>
      </c>
      <c r="C25" s="126"/>
      <c r="D25" s="111">
        <v>2537992</v>
      </c>
      <c r="E25" s="110">
        <v>87130</v>
      </c>
      <c r="F25" s="110">
        <v>0</v>
      </c>
      <c r="G25" s="110">
        <v>30451616</v>
      </c>
      <c r="H25" s="110">
        <v>433862</v>
      </c>
      <c r="I25" s="111">
        <v>53982</v>
      </c>
      <c r="J25" s="110">
        <v>73047</v>
      </c>
      <c r="K25" s="110">
        <v>563974</v>
      </c>
      <c r="L25" s="110">
        <v>24343</v>
      </c>
      <c r="M25" s="110">
        <f>G25+(H25+I25+J25+K25)*10+L25</f>
        <v>41724609</v>
      </c>
      <c r="N25" s="110">
        <f>O25/O25*100</f>
        <v>100</v>
      </c>
      <c r="O25" s="118">
        <v>74161620</v>
      </c>
      <c r="P25" s="120">
        <f>(D25-(E25+F25))/M25</f>
        <v>0.05873900460037864</v>
      </c>
      <c r="Q25" s="120">
        <v>0.04</v>
      </c>
      <c r="R25" s="120" t="str">
        <f>IF(P25&gt;Q25,"Иә","Жоқ")</f>
        <v>Иә</v>
      </c>
      <c r="S25" s="120" t="s">
        <v>1</v>
      </c>
      <c r="T25" s="120" t="s">
        <v>1</v>
      </c>
      <c r="U25" s="121">
        <v>1.15</v>
      </c>
      <c r="V25" s="121">
        <v>7.89</v>
      </c>
      <c r="W25" s="121">
        <v>28.59</v>
      </c>
      <c r="X25" s="121">
        <v>21.7</v>
      </c>
      <c r="Y25" s="218"/>
      <c r="Z25" s="219"/>
      <c r="AA25" s="219"/>
      <c r="AB25" s="219"/>
    </row>
    <row r="26" spans="1:28" s="78" customFormat="1" ht="47.25" customHeight="1">
      <c r="A26" s="128">
        <v>12</v>
      </c>
      <c r="B26" s="126" t="s">
        <v>42</v>
      </c>
      <c r="C26" s="126"/>
      <c r="D26" s="111">
        <v>3744472</v>
      </c>
      <c r="E26" s="110">
        <v>45878</v>
      </c>
      <c r="F26" s="110">
        <v>0</v>
      </c>
      <c r="G26" s="110">
        <v>42047803</v>
      </c>
      <c r="H26" s="110">
        <v>281085</v>
      </c>
      <c r="I26" s="111">
        <v>123215</v>
      </c>
      <c r="J26" s="110">
        <v>304312</v>
      </c>
      <c r="K26" s="110">
        <v>171614</v>
      </c>
      <c r="L26" s="110">
        <v>157630</v>
      </c>
      <c r="M26" s="110">
        <f>G26+(H26+I26+J26+K26)*10+L26</f>
        <v>51007693</v>
      </c>
      <c r="N26" s="110">
        <f>O26/O26*100</f>
        <v>100</v>
      </c>
      <c r="O26" s="118">
        <v>139180941</v>
      </c>
      <c r="P26" s="120">
        <f>(D26-(E26+F26))/M26</f>
        <v>0.07251051326708699</v>
      </c>
      <c r="Q26" s="120">
        <v>0.04</v>
      </c>
      <c r="R26" s="120" t="str">
        <f>IF(P26&gt;Q26,"Иә","Жоқ")</f>
        <v>Иә</v>
      </c>
      <c r="S26" s="120" t="s">
        <v>1</v>
      </c>
      <c r="T26" s="120" t="s">
        <v>1</v>
      </c>
      <c r="U26" s="121">
        <v>4.61</v>
      </c>
      <c r="V26" s="121">
        <v>17.52</v>
      </c>
      <c r="W26" s="121">
        <v>43.41</v>
      </c>
      <c r="X26" s="121">
        <v>21.7</v>
      </c>
      <c r="Y26" s="218"/>
      <c r="Z26" s="219"/>
      <c r="AA26" s="219"/>
      <c r="AB26" s="219"/>
    </row>
    <row r="27" spans="1:28" s="78" customFormat="1" ht="47.25" customHeight="1">
      <c r="A27" s="221">
        <v>13</v>
      </c>
      <c r="B27" s="202" t="s">
        <v>36</v>
      </c>
      <c r="C27" s="202"/>
      <c r="D27" s="204">
        <v>1301197</v>
      </c>
      <c r="E27" s="203">
        <v>57425</v>
      </c>
      <c r="F27" s="203">
        <v>0</v>
      </c>
      <c r="G27" s="203">
        <v>15898425</v>
      </c>
      <c r="H27" s="203">
        <v>188004</v>
      </c>
      <c r="I27" s="204">
        <v>30073</v>
      </c>
      <c r="J27" s="203">
        <v>154586</v>
      </c>
      <c r="K27" s="203">
        <v>639145</v>
      </c>
      <c r="L27" s="203">
        <v>0</v>
      </c>
      <c r="M27" s="203">
        <f>G27+(H27+I27+J27+K27)*10+L27</f>
        <v>26016505</v>
      </c>
      <c r="N27" s="203">
        <f>O27/O27*100</f>
        <v>100</v>
      </c>
      <c r="O27" s="222">
        <v>70246485</v>
      </c>
      <c r="P27" s="206">
        <f>(D27-(E27+F27))/M27</f>
        <v>0.04780703634096894</v>
      </c>
      <c r="Q27" s="206">
        <v>0.04</v>
      </c>
      <c r="R27" s="206" t="str">
        <f>IF(P27&gt;Q27,"Иә","Жоқ")</f>
        <v>Иә</v>
      </c>
      <c r="S27" s="206" t="s">
        <v>1</v>
      </c>
      <c r="T27" s="206" t="s">
        <v>1</v>
      </c>
      <c r="U27" s="211">
        <v>4</v>
      </c>
      <c r="V27" s="211">
        <v>21.72</v>
      </c>
      <c r="W27" s="211" t="s">
        <v>0</v>
      </c>
      <c r="X27" s="211">
        <v>21.7</v>
      </c>
      <c r="Y27" s="218"/>
      <c r="Z27" s="219"/>
      <c r="AA27" s="219"/>
      <c r="AB27" s="219"/>
    </row>
    <row r="28" spans="1:28" s="60" customFormat="1" ht="47.25" customHeight="1">
      <c r="A28" s="212" t="s">
        <v>26</v>
      </c>
      <c r="B28" s="212"/>
      <c r="C28" s="212"/>
      <c r="D28" s="192" t="s">
        <v>1</v>
      </c>
      <c r="E28" s="192" t="s">
        <v>1</v>
      </c>
      <c r="F28" s="192" t="s">
        <v>1</v>
      </c>
      <c r="G28" s="192" t="s">
        <v>1</v>
      </c>
      <c r="H28" s="192" t="s">
        <v>1</v>
      </c>
      <c r="I28" s="192" t="s">
        <v>1</v>
      </c>
      <c r="J28" s="192" t="s">
        <v>1</v>
      </c>
      <c r="K28" s="192" t="s">
        <v>1</v>
      </c>
      <c r="L28" s="192" t="s">
        <v>1</v>
      </c>
      <c r="M28" s="192" t="s">
        <v>1</v>
      </c>
      <c r="N28" s="192"/>
      <c r="O28" s="192" t="s">
        <v>1</v>
      </c>
      <c r="P28" s="192" t="s">
        <v>1</v>
      </c>
      <c r="Q28" s="192" t="s">
        <v>1</v>
      </c>
      <c r="R28" s="192" t="s">
        <v>1</v>
      </c>
      <c r="S28" s="192" t="s">
        <v>1</v>
      </c>
      <c r="T28" s="192" t="s">
        <v>1</v>
      </c>
      <c r="U28" s="193">
        <v>3.22</v>
      </c>
      <c r="V28" s="193">
        <v>21.92</v>
      </c>
      <c r="W28" s="193">
        <v>31.26</v>
      </c>
      <c r="X28" s="192" t="s">
        <v>1</v>
      </c>
      <c r="Y28" s="220"/>
      <c r="Z28" s="220"/>
      <c r="AA28" s="220"/>
      <c r="AB28" s="220"/>
    </row>
    <row r="29" spans="1:28" s="60" customFormat="1" ht="47.25" customHeight="1">
      <c r="A29" s="132" t="s">
        <v>27</v>
      </c>
      <c r="B29" s="132"/>
      <c r="C29" s="132"/>
      <c r="D29" s="133" t="s">
        <v>1</v>
      </c>
      <c r="E29" s="133" t="s">
        <v>1</v>
      </c>
      <c r="F29" s="133" t="s">
        <v>1</v>
      </c>
      <c r="G29" s="133" t="s">
        <v>1</v>
      </c>
      <c r="H29" s="133" t="s">
        <v>1</v>
      </c>
      <c r="I29" s="133" t="s">
        <v>1</v>
      </c>
      <c r="J29" s="133" t="s">
        <v>1</v>
      </c>
      <c r="K29" s="133" t="s">
        <v>1</v>
      </c>
      <c r="L29" s="133" t="s">
        <v>1</v>
      </c>
      <c r="M29" s="133" t="s">
        <v>1</v>
      </c>
      <c r="N29" s="133"/>
      <c r="O29" s="133" t="s">
        <v>1</v>
      </c>
      <c r="P29" s="133" t="s">
        <v>1</v>
      </c>
      <c r="Q29" s="133" t="s">
        <v>1</v>
      </c>
      <c r="R29" s="133" t="s">
        <v>1</v>
      </c>
      <c r="S29" s="133" t="s">
        <v>1</v>
      </c>
      <c r="T29" s="133" t="s">
        <v>1</v>
      </c>
      <c r="U29" s="133" t="s">
        <v>1</v>
      </c>
      <c r="V29" s="133" t="s">
        <v>1</v>
      </c>
      <c r="W29" s="134">
        <v>31</v>
      </c>
      <c r="X29" s="133" t="s">
        <v>1</v>
      </c>
      <c r="Y29" s="220"/>
      <c r="Z29" s="220"/>
      <c r="AA29" s="220"/>
      <c r="AB29" s="220"/>
    </row>
    <row r="30" spans="1:24" s="220" customFormat="1" ht="21" customHeight="1">
      <c r="A30" s="225" t="s">
        <v>28</v>
      </c>
      <c r="B30" s="226"/>
      <c r="C30" s="226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X30" s="227"/>
    </row>
    <row r="31" spans="1:6" s="215" customFormat="1" ht="15.75">
      <c r="A31" s="229"/>
      <c r="B31" s="229"/>
      <c r="C31" s="230"/>
      <c r="D31" s="230"/>
      <c r="E31" s="230"/>
      <c r="F31" s="230"/>
    </row>
    <row r="32" spans="1:2" s="215" customFormat="1" ht="12.75">
      <c r="A32" s="229"/>
      <c r="B32" s="229"/>
    </row>
  </sheetData>
  <sheetProtection/>
  <mergeCells count="52">
    <mergeCell ref="B27:C27"/>
    <mergeCell ref="X17:X18"/>
    <mergeCell ref="A17:A18"/>
    <mergeCell ref="W17:W18"/>
    <mergeCell ref="B20:C20"/>
    <mergeCell ref="B21:C21"/>
    <mergeCell ref="U17:U18"/>
    <mergeCell ref="V17:V18"/>
    <mergeCell ref="T17:T18"/>
    <mergeCell ref="B26:C26"/>
    <mergeCell ref="B18:C18"/>
    <mergeCell ref="B17:C17"/>
    <mergeCell ref="S17:S18"/>
    <mergeCell ref="B19:C19"/>
    <mergeCell ref="B22:C22"/>
    <mergeCell ref="B23:C23"/>
    <mergeCell ref="B24:C24"/>
    <mergeCell ref="B25:C25"/>
    <mergeCell ref="B14:C14"/>
    <mergeCell ref="B15:C15"/>
    <mergeCell ref="W15:W16"/>
    <mergeCell ref="X15:X16"/>
    <mergeCell ref="V15:V16"/>
    <mergeCell ref="T15:T16"/>
    <mergeCell ref="U15:U16"/>
    <mergeCell ref="B16:C16"/>
    <mergeCell ref="A28:C28"/>
    <mergeCell ref="A29:C29"/>
    <mergeCell ref="A11:A13"/>
    <mergeCell ref="T12:T13"/>
    <mergeCell ref="E12:E13"/>
    <mergeCell ref="A15:A16"/>
    <mergeCell ref="S12:S13"/>
    <mergeCell ref="D12:D13"/>
    <mergeCell ref="S15:S16"/>
    <mergeCell ref="B11:C13"/>
    <mergeCell ref="A9:X9"/>
    <mergeCell ref="H12:K12"/>
    <mergeCell ref="V12:V13"/>
    <mergeCell ref="U12:U13"/>
    <mergeCell ref="R12:R13"/>
    <mergeCell ref="Q12:Q13"/>
    <mergeCell ref="F12:F13"/>
    <mergeCell ref="L12:L13"/>
    <mergeCell ref="W12:W13"/>
    <mergeCell ref="G12:G13"/>
    <mergeCell ref="U11:X11"/>
    <mergeCell ref="X12:X13"/>
    <mergeCell ref="D11:T11"/>
    <mergeCell ref="M12:M13"/>
    <mergeCell ref="O12:O13"/>
    <mergeCell ref="P12:P13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B33"/>
  <sheetViews>
    <sheetView tabSelected="1"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53" customWidth="1"/>
    <col min="3" max="3" width="33.375" style="52" customWidth="1"/>
    <col min="4" max="12" width="16.00390625" style="52" customWidth="1"/>
    <col min="13" max="13" width="18.75390625" style="52" customWidth="1"/>
    <col min="14" max="14" width="18.75390625" style="52" hidden="1" customWidth="1"/>
    <col min="15" max="15" width="18.75390625" style="52" customWidth="1"/>
    <col min="16" max="19" width="15.375" style="52" customWidth="1"/>
    <col min="20" max="20" width="15.00390625" style="52" customWidth="1"/>
    <col min="21" max="23" width="16.00390625" style="52" customWidth="1"/>
    <col min="24" max="24" width="14.75390625" style="52" customWidth="1"/>
    <col min="25" max="25" width="14.25390625" style="215" customWidth="1"/>
    <col min="26" max="28" width="9.125" style="215" customWidth="1"/>
    <col min="29" max="16384" width="9.125" style="5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9" spans="1:24" ht="42" customHeight="1">
      <c r="A9" s="38" t="s">
        <v>99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3:24" ht="18.75">
      <c r="C10" s="11"/>
      <c r="D10" s="11"/>
      <c r="E10" s="11"/>
      <c r="F10" s="11"/>
      <c r="G10" s="11"/>
      <c r="H10" s="11"/>
      <c r="I10" s="11"/>
      <c r="J10" s="11"/>
      <c r="K10" s="11"/>
      <c r="L10" s="11"/>
      <c r="T10" s="12"/>
      <c r="U10" s="12"/>
      <c r="V10" s="12"/>
      <c r="X10" s="88" t="s">
        <v>54</v>
      </c>
    </row>
    <row r="11" spans="1:28" s="17" customFormat="1" ht="18.75" customHeight="1">
      <c r="A11" s="84" t="s">
        <v>2</v>
      </c>
      <c r="B11" s="84" t="s">
        <v>3</v>
      </c>
      <c r="C11" s="84" t="s">
        <v>3</v>
      </c>
      <c r="D11" s="51" t="s">
        <v>4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 t="s">
        <v>5</v>
      </c>
      <c r="V11" s="51"/>
      <c r="W11" s="51"/>
      <c r="X11" s="51"/>
      <c r="Y11" s="216"/>
      <c r="Z11" s="216"/>
      <c r="AA11" s="216"/>
      <c r="AB11" s="216"/>
    </row>
    <row r="12" spans="1:28" s="17" customFormat="1" ht="18.75" customHeight="1">
      <c r="A12" s="84"/>
      <c r="B12" s="84"/>
      <c r="C12" s="84"/>
      <c r="D12" s="84" t="s">
        <v>8</v>
      </c>
      <c r="E12" s="84" t="s">
        <v>9</v>
      </c>
      <c r="F12" s="84" t="s">
        <v>62</v>
      </c>
      <c r="G12" s="84" t="s">
        <v>10</v>
      </c>
      <c r="H12" s="51" t="s">
        <v>11</v>
      </c>
      <c r="I12" s="51"/>
      <c r="J12" s="51"/>
      <c r="K12" s="51"/>
      <c r="L12" s="84" t="s">
        <v>12</v>
      </c>
      <c r="M12" s="84" t="s">
        <v>13</v>
      </c>
      <c r="N12" s="85"/>
      <c r="O12" s="84" t="s">
        <v>14</v>
      </c>
      <c r="P12" s="84" t="s">
        <v>15</v>
      </c>
      <c r="Q12" s="84" t="s">
        <v>16</v>
      </c>
      <c r="R12" s="84" t="s">
        <v>17</v>
      </c>
      <c r="S12" s="84" t="s">
        <v>18</v>
      </c>
      <c r="T12" s="84" t="s">
        <v>19</v>
      </c>
      <c r="U12" s="39" t="s">
        <v>98</v>
      </c>
      <c r="V12" s="39" t="s">
        <v>97</v>
      </c>
      <c r="W12" s="39" t="s">
        <v>96</v>
      </c>
      <c r="X12" s="213" t="s">
        <v>20</v>
      </c>
      <c r="Y12" s="216"/>
      <c r="Z12" s="216"/>
      <c r="AA12" s="216"/>
      <c r="AB12" s="216"/>
    </row>
    <row r="13" spans="1:28" s="83" customFormat="1" ht="120" customHeight="1" thickBot="1">
      <c r="A13" s="84"/>
      <c r="B13" s="84"/>
      <c r="C13" s="84"/>
      <c r="D13" s="84"/>
      <c r="E13" s="84"/>
      <c r="F13" s="84"/>
      <c r="G13" s="84"/>
      <c r="H13" s="85" t="s">
        <v>22</v>
      </c>
      <c r="I13" s="85" t="s">
        <v>23</v>
      </c>
      <c r="J13" s="86" t="s">
        <v>24</v>
      </c>
      <c r="K13" s="86" t="s">
        <v>25</v>
      </c>
      <c r="L13" s="84"/>
      <c r="M13" s="84"/>
      <c r="N13" s="85"/>
      <c r="O13" s="84"/>
      <c r="P13" s="84"/>
      <c r="Q13" s="84"/>
      <c r="R13" s="84"/>
      <c r="S13" s="84"/>
      <c r="T13" s="84"/>
      <c r="U13" s="40"/>
      <c r="V13" s="40"/>
      <c r="W13" s="40"/>
      <c r="X13" s="213"/>
      <c r="Y13" s="217"/>
      <c r="Z13" s="217"/>
      <c r="AA13" s="217"/>
      <c r="AB13" s="217"/>
    </row>
    <row r="14" spans="1:28" s="83" customFormat="1" ht="24" customHeight="1">
      <c r="A14" s="91">
        <v>1</v>
      </c>
      <c r="B14" s="92">
        <v>2</v>
      </c>
      <c r="C14" s="93"/>
      <c r="D14" s="91">
        <v>3</v>
      </c>
      <c r="E14" s="91">
        <v>4</v>
      </c>
      <c r="F14" s="91"/>
      <c r="G14" s="91">
        <v>5</v>
      </c>
      <c r="H14" s="91">
        <v>6</v>
      </c>
      <c r="I14" s="91">
        <v>7</v>
      </c>
      <c r="J14" s="91">
        <v>8</v>
      </c>
      <c r="K14" s="91">
        <v>9</v>
      </c>
      <c r="L14" s="91">
        <v>10</v>
      </c>
      <c r="M14" s="91">
        <v>11</v>
      </c>
      <c r="N14" s="91"/>
      <c r="O14" s="91">
        <v>12</v>
      </c>
      <c r="P14" s="91">
        <v>13</v>
      </c>
      <c r="Q14" s="91">
        <v>14</v>
      </c>
      <c r="R14" s="91"/>
      <c r="S14" s="91">
        <v>15</v>
      </c>
      <c r="T14" s="91">
        <v>16</v>
      </c>
      <c r="U14" s="91">
        <v>17</v>
      </c>
      <c r="V14" s="91">
        <v>18</v>
      </c>
      <c r="W14" s="91">
        <v>19</v>
      </c>
      <c r="X14" s="214">
        <v>20</v>
      </c>
      <c r="Y14" s="217"/>
      <c r="Z14" s="217"/>
      <c r="AA14" s="217"/>
      <c r="AB14" s="217"/>
    </row>
    <row r="15" spans="1:28" s="83" customFormat="1" ht="47.25" customHeight="1">
      <c r="A15" s="97">
        <v>1</v>
      </c>
      <c r="B15" s="191" t="s">
        <v>29</v>
      </c>
      <c r="C15" s="191"/>
      <c r="D15" s="100">
        <v>3048440</v>
      </c>
      <c r="E15" s="100">
        <v>171529</v>
      </c>
      <c r="F15" s="100">
        <v>0</v>
      </c>
      <c r="G15" s="101">
        <f>G16</f>
        <v>125598590</v>
      </c>
      <c r="H15" s="101">
        <f>H16</f>
        <v>4596990</v>
      </c>
      <c r="I15" s="101">
        <f>I16</f>
        <v>270422</v>
      </c>
      <c r="J15" s="101">
        <f>J16</f>
        <v>721342</v>
      </c>
      <c r="K15" s="101">
        <f>K16</f>
        <v>3265627</v>
      </c>
      <c r="L15" s="101">
        <v>746571</v>
      </c>
      <c r="M15" s="100">
        <f>G15+(H15+I15+J15+K15)*10+L15</f>
        <v>214888971</v>
      </c>
      <c r="N15" s="100" t="s">
        <v>1</v>
      </c>
      <c r="O15" s="194">
        <v>411730317</v>
      </c>
      <c r="P15" s="192">
        <f>(D15-(E15+F15))/M15</f>
        <v>0.013387895091181762</v>
      </c>
      <c r="Q15" s="192">
        <f>0.04*0.3</f>
        <v>0.012</v>
      </c>
      <c r="R15" s="192" t="str">
        <f>IF(P15&gt;Q15,"Иә","Жоқ")</f>
        <v>Иә</v>
      </c>
      <c r="S15" s="103">
        <v>0.045</v>
      </c>
      <c r="T15" s="104" t="str">
        <f>IF(S15&gt;=0.01,"Иә","Жоқ")</f>
        <v>Иә</v>
      </c>
      <c r="U15" s="105">
        <v>0.71</v>
      </c>
      <c r="V15" s="105">
        <v>27.76</v>
      </c>
      <c r="W15" s="105">
        <v>21.74</v>
      </c>
      <c r="X15" s="105">
        <v>22.81</v>
      </c>
      <c r="Y15" s="217"/>
      <c r="Z15" s="217"/>
      <c r="AA15" s="217"/>
      <c r="AB15" s="217"/>
    </row>
    <row r="16" spans="1:28" s="78" customFormat="1" ht="47.25" customHeight="1">
      <c r="A16" s="107"/>
      <c r="B16" s="195" t="s">
        <v>30</v>
      </c>
      <c r="C16" s="195"/>
      <c r="D16" s="110">
        <v>7385263</v>
      </c>
      <c r="E16" s="110">
        <v>581560</v>
      </c>
      <c r="F16" s="110">
        <v>0</v>
      </c>
      <c r="G16" s="111">
        <v>125598590</v>
      </c>
      <c r="H16" s="111">
        <v>4596990</v>
      </c>
      <c r="I16" s="111">
        <v>270422</v>
      </c>
      <c r="J16" s="111">
        <v>721342</v>
      </c>
      <c r="K16" s="111">
        <v>3265627</v>
      </c>
      <c r="L16" s="110">
        <v>1131348</v>
      </c>
      <c r="M16" s="110">
        <f>G16+(H16+I16+J16+K16)*10+L16</f>
        <v>215273748</v>
      </c>
      <c r="N16" s="110">
        <f>O16/O15*100</f>
        <v>100</v>
      </c>
      <c r="O16" s="111">
        <v>411730317</v>
      </c>
      <c r="P16" s="120">
        <f>(D16-(E16+F16))/M16</f>
        <v>0.031604889417357104</v>
      </c>
      <c r="Q16" s="120">
        <f>0.04*0.7</f>
        <v>0.027999999999999997</v>
      </c>
      <c r="R16" s="120" t="str">
        <f>IF(P16&gt;Q16,"Иә","Жоқ")</f>
        <v>Иә</v>
      </c>
      <c r="S16" s="113"/>
      <c r="T16" s="114"/>
      <c r="U16" s="115"/>
      <c r="V16" s="115"/>
      <c r="W16" s="115"/>
      <c r="X16" s="115"/>
      <c r="Y16" s="218"/>
      <c r="Z16" s="219"/>
      <c r="AA16" s="219"/>
      <c r="AB16" s="219"/>
    </row>
    <row r="17" spans="1:24" ht="52.5" customHeight="1">
      <c r="A17" s="127">
        <v>2</v>
      </c>
      <c r="B17" s="125" t="s">
        <v>33</v>
      </c>
      <c r="C17" s="125"/>
      <c r="D17" s="110">
        <v>1436353</v>
      </c>
      <c r="E17" s="110">
        <v>35485</v>
      </c>
      <c r="F17" s="110">
        <v>0</v>
      </c>
      <c r="G17" s="118">
        <f>G18</f>
        <v>64699398</v>
      </c>
      <c r="H17" s="118">
        <f>H18</f>
        <v>486686</v>
      </c>
      <c r="I17" s="118">
        <f>I18</f>
        <v>332623</v>
      </c>
      <c r="J17" s="118">
        <f>J18</f>
        <v>1244805</v>
      </c>
      <c r="K17" s="118">
        <f>K18</f>
        <v>415140</v>
      </c>
      <c r="L17" s="118">
        <v>304857</v>
      </c>
      <c r="M17" s="110">
        <f>G17+(H17+I17+J17+K17)*10+L17</f>
        <v>89796795</v>
      </c>
      <c r="N17" s="110" t="s">
        <v>1</v>
      </c>
      <c r="O17" s="118">
        <f>O18</f>
        <v>235270947</v>
      </c>
      <c r="P17" s="120">
        <f>(D17-(E17+F17))/M17</f>
        <v>0.0156004231554144</v>
      </c>
      <c r="Q17" s="120">
        <f>0.04*0.2</f>
        <v>0.008</v>
      </c>
      <c r="R17" s="120" t="str">
        <f>IF(P17&gt;Q17,"Иә","Жоқ")</f>
        <v>Иә</v>
      </c>
      <c r="S17" s="113">
        <f>P17+P18</f>
        <v>0.06866611308721278</v>
      </c>
      <c r="T17" s="114" t="str">
        <f>IF(S17&gt;=0.04,"Иә","Жоқ")</f>
        <v>Иә</v>
      </c>
      <c r="U17" s="115">
        <v>6.1</v>
      </c>
      <c r="V17" s="115">
        <v>34.27</v>
      </c>
      <c r="W17" s="115">
        <v>36.66</v>
      </c>
      <c r="X17" s="115">
        <v>22.81</v>
      </c>
    </row>
    <row r="18" spans="1:28" s="78" customFormat="1" ht="47.25" customHeight="1">
      <c r="A18" s="127"/>
      <c r="B18" s="126" t="s">
        <v>34</v>
      </c>
      <c r="C18" s="126"/>
      <c r="D18" s="111">
        <v>4928423</v>
      </c>
      <c r="E18" s="110">
        <v>165898</v>
      </c>
      <c r="F18" s="110">
        <v>0</v>
      </c>
      <c r="G18" s="111">
        <v>64699398</v>
      </c>
      <c r="H18" s="111">
        <v>486686</v>
      </c>
      <c r="I18" s="118">
        <v>332623</v>
      </c>
      <c r="J18" s="118">
        <v>1244805</v>
      </c>
      <c r="K18" s="118">
        <v>415140</v>
      </c>
      <c r="L18" s="110">
        <v>255788</v>
      </c>
      <c r="M18" s="110">
        <f>G18+(H18+I18+J18+K18)*10+L18</f>
        <v>89747726</v>
      </c>
      <c r="N18" s="110">
        <f>O18/O17*100</f>
        <v>100</v>
      </c>
      <c r="O18" s="118">
        <v>235270947</v>
      </c>
      <c r="P18" s="120">
        <f>(D18-(E18+F18))/M18</f>
        <v>0.05306568993179838</v>
      </c>
      <c r="Q18" s="120">
        <f>0.04*0.8</f>
        <v>0.032</v>
      </c>
      <c r="R18" s="120" t="str">
        <f>IF(P18&gt;Q18,"Иә","Жоқ")</f>
        <v>Иә</v>
      </c>
      <c r="S18" s="113"/>
      <c r="T18" s="114"/>
      <c r="U18" s="115"/>
      <c r="V18" s="115"/>
      <c r="W18" s="115"/>
      <c r="X18" s="115"/>
      <c r="Y18" s="218"/>
      <c r="Z18" s="219"/>
      <c r="AA18" s="219"/>
      <c r="AB18" s="219"/>
    </row>
    <row r="19" spans="1:28" s="78" customFormat="1" ht="47.25" customHeight="1">
      <c r="A19" s="196">
        <v>3</v>
      </c>
      <c r="B19" s="126" t="s">
        <v>32</v>
      </c>
      <c r="C19" s="126"/>
      <c r="D19" s="111">
        <v>2677947</v>
      </c>
      <c r="E19" s="110">
        <v>409132</v>
      </c>
      <c r="F19" s="110">
        <v>0</v>
      </c>
      <c r="G19" s="118">
        <v>36741751</v>
      </c>
      <c r="H19" s="118">
        <v>249175</v>
      </c>
      <c r="I19" s="118">
        <v>36773</v>
      </c>
      <c r="J19" s="118">
        <v>51243</v>
      </c>
      <c r="K19" s="118">
        <v>449499</v>
      </c>
      <c r="L19" s="110">
        <v>14503</v>
      </c>
      <c r="M19" s="110">
        <f>G19+(H19+I19+J19+K19)*10+L19</f>
        <v>44623154</v>
      </c>
      <c r="N19" s="110">
        <f>O19/O19*100</f>
        <v>100</v>
      </c>
      <c r="O19" s="118">
        <v>82709840</v>
      </c>
      <c r="P19" s="120">
        <f>(D19-(E19+F19))/M19</f>
        <v>0.050843895973825604</v>
      </c>
      <c r="Q19" s="120">
        <v>0.04</v>
      </c>
      <c r="R19" s="120" t="str">
        <f>IF(P19&gt;Q19,"Иә","Жоқ")</f>
        <v>Иә</v>
      </c>
      <c r="S19" s="120" t="s">
        <v>1</v>
      </c>
      <c r="T19" s="120" t="s">
        <v>1</v>
      </c>
      <c r="U19" s="121">
        <v>3.53</v>
      </c>
      <c r="V19" s="121">
        <v>16.3</v>
      </c>
      <c r="W19" s="121">
        <v>33.97</v>
      </c>
      <c r="X19" s="121">
        <v>22.81</v>
      </c>
      <c r="Y19" s="218"/>
      <c r="Z19" s="219"/>
      <c r="AA19" s="219"/>
      <c r="AB19" s="219"/>
    </row>
    <row r="20" spans="1:28" s="78" customFormat="1" ht="47.25" customHeight="1">
      <c r="A20" s="128">
        <v>5</v>
      </c>
      <c r="B20" s="126" t="s">
        <v>43</v>
      </c>
      <c r="C20" s="126"/>
      <c r="D20" s="111">
        <v>20960868</v>
      </c>
      <c r="E20" s="110">
        <v>1201915</v>
      </c>
      <c r="F20" s="110">
        <v>0</v>
      </c>
      <c r="G20" s="110">
        <v>175293943</v>
      </c>
      <c r="H20" s="110">
        <v>1465556</v>
      </c>
      <c r="I20" s="111">
        <v>378635</v>
      </c>
      <c r="J20" s="110">
        <v>5187785</v>
      </c>
      <c r="K20" s="110">
        <v>568487</v>
      </c>
      <c r="L20" s="110">
        <v>1262176</v>
      </c>
      <c r="M20" s="110">
        <f>G20+(H20+I20+J20+K20)*10+L20</f>
        <v>252560749</v>
      </c>
      <c r="N20" s="110">
        <f>O20/O20*100</f>
        <v>100</v>
      </c>
      <c r="O20" s="118">
        <v>471880982</v>
      </c>
      <c r="P20" s="120">
        <f>(D20-(E20+F20))/M20</f>
        <v>0.07823445677221998</v>
      </c>
      <c r="Q20" s="120">
        <v>0.04</v>
      </c>
      <c r="R20" s="120" t="str">
        <f>IF(P20&gt;Q20,"Иә","Жоқ")</f>
        <v>Иә</v>
      </c>
      <c r="S20" s="120" t="s">
        <v>1</v>
      </c>
      <c r="T20" s="120" t="s">
        <v>1</v>
      </c>
      <c r="U20" s="121">
        <v>4.71</v>
      </c>
      <c r="V20" s="121">
        <v>21.3</v>
      </c>
      <c r="W20" s="121">
        <v>39.88</v>
      </c>
      <c r="X20" s="121">
        <v>22.81</v>
      </c>
      <c r="Y20" s="218"/>
      <c r="Z20" s="219"/>
      <c r="AA20" s="219"/>
      <c r="AB20" s="219"/>
    </row>
    <row r="21" spans="1:28" s="78" customFormat="1" ht="46.5" customHeight="1">
      <c r="A21" s="128">
        <v>7</v>
      </c>
      <c r="B21" s="126" t="s">
        <v>38</v>
      </c>
      <c r="C21" s="126"/>
      <c r="D21" s="111">
        <v>30673961</v>
      </c>
      <c r="E21" s="110">
        <v>5509426</v>
      </c>
      <c r="F21" s="110">
        <v>0</v>
      </c>
      <c r="G21" s="110">
        <v>171486786</v>
      </c>
      <c r="H21" s="110">
        <v>1728218</v>
      </c>
      <c r="I21" s="111">
        <v>318851</v>
      </c>
      <c r="J21" s="110">
        <v>13474226</v>
      </c>
      <c r="K21" s="110">
        <v>2280494</v>
      </c>
      <c r="L21" s="110">
        <v>4516920</v>
      </c>
      <c r="M21" s="110">
        <f>G21+(H21+I21+J21+K21)*10+L21</f>
        <v>354021596</v>
      </c>
      <c r="N21" s="110">
        <f>O21/O21*100</f>
        <v>100</v>
      </c>
      <c r="O21" s="118">
        <v>866878478</v>
      </c>
      <c r="P21" s="120">
        <f>(D21-(E21+F21))/M21</f>
        <v>0.07108192066339365</v>
      </c>
      <c r="Q21" s="120">
        <v>0.04</v>
      </c>
      <c r="R21" s="120" t="str">
        <f>IF(P21&gt;Q21,"Иә","Жоқ")</f>
        <v>Иә</v>
      </c>
      <c r="S21" s="120" t="s">
        <v>1</v>
      </c>
      <c r="T21" s="120" t="s">
        <v>1</v>
      </c>
      <c r="U21" s="121">
        <v>3.01</v>
      </c>
      <c r="V21" s="121">
        <v>26.25</v>
      </c>
      <c r="W21" s="121">
        <v>38.72</v>
      </c>
      <c r="X21" s="121">
        <v>22.81</v>
      </c>
      <c r="Y21" s="218"/>
      <c r="Z21" s="219"/>
      <c r="AA21" s="219"/>
      <c r="AB21" s="219"/>
    </row>
    <row r="22" spans="1:28" s="78" customFormat="1" ht="47.25" customHeight="1">
      <c r="A22" s="128">
        <v>8</v>
      </c>
      <c r="B22" s="126" t="s">
        <v>39</v>
      </c>
      <c r="C22" s="126"/>
      <c r="D22" s="111">
        <v>790786</v>
      </c>
      <c r="E22" s="110">
        <v>14918</v>
      </c>
      <c r="F22" s="110">
        <v>548181</v>
      </c>
      <c r="G22" s="110">
        <v>15461191</v>
      </c>
      <c r="H22" s="110">
        <v>87517</v>
      </c>
      <c r="I22" s="111">
        <v>9391</v>
      </c>
      <c r="J22" s="110">
        <v>10332</v>
      </c>
      <c r="K22" s="110">
        <v>277255</v>
      </c>
      <c r="L22" s="110">
        <v>253462</v>
      </c>
      <c r="M22" s="110">
        <f>G22+(H22+I22+J22+K22)*10+L22</f>
        <v>19559603</v>
      </c>
      <c r="N22" s="110">
        <f>O22/O22*100</f>
        <v>100</v>
      </c>
      <c r="O22" s="118">
        <v>23408887</v>
      </c>
      <c r="P22" s="120">
        <f>(D22-(E22+F22))/M22</f>
        <v>0.011640675938054571</v>
      </c>
      <c r="Q22" s="120">
        <v>0.04</v>
      </c>
      <c r="R22" s="120" t="str">
        <f>IF(P22&gt;Q22,"Иә","Жоқ")</f>
        <v>Жоқ</v>
      </c>
      <c r="S22" s="120" t="s">
        <v>1</v>
      </c>
      <c r="T22" s="120" t="s">
        <v>1</v>
      </c>
      <c r="U22" s="121">
        <v>1.51</v>
      </c>
      <c r="V22" s="121">
        <v>7.64</v>
      </c>
      <c r="W22" s="121">
        <v>22.77</v>
      </c>
      <c r="X22" s="121">
        <v>22.81</v>
      </c>
      <c r="Y22" s="218"/>
      <c r="Z22" s="219"/>
      <c r="AA22" s="219"/>
      <c r="AB22" s="219"/>
    </row>
    <row r="23" spans="1:28" s="78" customFormat="1" ht="47.25" customHeight="1">
      <c r="A23" s="128">
        <v>9</v>
      </c>
      <c r="B23" s="126" t="s">
        <v>40</v>
      </c>
      <c r="C23" s="126"/>
      <c r="D23" s="111">
        <v>1962261</v>
      </c>
      <c r="E23" s="110">
        <v>103456</v>
      </c>
      <c r="F23" s="110">
        <v>0</v>
      </c>
      <c r="G23" s="110">
        <v>28524349</v>
      </c>
      <c r="H23" s="110">
        <v>356245</v>
      </c>
      <c r="I23" s="111">
        <v>46484</v>
      </c>
      <c r="J23" s="110">
        <v>91713</v>
      </c>
      <c r="K23" s="110">
        <v>126896</v>
      </c>
      <c r="L23" s="110">
        <v>99590</v>
      </c>
      <c r="M23" s="110">
        <f>G23+(H23+I23+J23+K23)*10+L23</f>
        <v>34837319</v>
      </c>
      <c r="N23" s="110">
        <f>O23/O23*100</f>
        <v>100</v>
      </c>
      <c r="O23" s="118">
        <v>101116974</v>
      </c>
      <c r="P23" s="120">
        <f>(D23-(E23+F23))/M23</f>
        <v>0.05335671783468757</v>
      </c>
      <c r="Q23" s="120">
        <v>0.04</v>
      </c>
      <c r="R23" s="120" t="str">
        <f>IF(P23&gt;Q23,"Иә","Жоқ")</f>
        <v>Иә</v>
      </c>
      <c r="S23" s="120" t="s">
        <v>1</v>
      </c>
      <c r="T23" s="120" t="s">
        <v>1</v>
      </c>
      <c r="U23" s="121">
        <v>5.01</v>
      </c>
      <c r="V23" s="121">
        <v>20.14</v>
      </c>
      <c r="W23" s="121">
        <v>42.09</v>
      </c>
      <c r="X23" s="121">
        <v>22.81</v>
      </c>
      <c r="Y23" s="218"/>
      <c r="Z23" s="219"/>
      <c r="AA23" s="219"/>
      <c r="AB23" s="219"/>
    </row>
    <row r="24" spans="1:28" s="78" customFormat="1" ht="47.25" customHeight="1">
      <c r="A24" s="128">
        <v>10</v>
      </c>
      <c r="B24" s="126" t="s">
        <v>87</v>
      </c>
      <c r="C24" s="126"/>
      <c r="D24" s="111">
        <v>4599174</v>
      </c>
      <c r="E24" s="110">
        <v>107864</v>
      </c>
      <c r="F24" s="110">
        <v>0</v>
      </c>
      <c r="G24" s="110">
        <v>38769936</v>
      </c>
      <c r="H24" s="110">
        <v>2080632</v>
      </c>
      <c r="I24" s="111">
        <v>110681</v>
      </c>
      <c r="J24" s="110">
        <v>784350</v>
      </c>
      <c r="K24" s="110">
        <v>675715</v>
      </c>
      <c r="L24" s="110">
        <v>193360</v>
      </c>
      <c r="M24" s="110">
        <f>G24+(H24+I24+J24+K24)*10+L24</f>
        <v>75477076</v>
      </c>
      <c r="N24" s="110">
        <f>O24/O24*100</f>
        <v>100</v>
      </c>
      <c r="O24" s="118">
        <v>129625569</v>
      </c>
      <c r="P24" s="120">
        <v>0.06</v>
      </c>
      <c r="Q24" s="120">
        <v>0.04</v>
      </c>
      <c r="R24" s="120" t="str">
        <f>IF(P24&gt;Q24,"Иә","Жоқ")</f>
        <v>Иә</v>
      </c>
      <c r="S24" s="120" t="s">
        <v>1</v>
      </c>
      <c r="T24" s="120" t="s">
        <v>1</v>
      </c>
      <c r="U24" s="121">
        <v>7.41</v>
      </c>
      <c r="V24" s="121">
        <v>20.72</v>
      </c>
      <c r="W24" s="121">
        <v>31.22</v>
      </c>
      <c r="X24" s="121">
        <v>22.81</v>
      </c>
      <c r="Y24" s="218"/>
      <c r="Z24" s="219"/>
      <c r="AA24" s="219"/>
      <c r="AB24" s="219"/>
    </row>
    <row r="25" spans="1:28" s="78" customFormat="1" ht="47.25" customHeight="1">
      <c r="A25" s="128">
        <v>11</v>
      </c>
      <c r="B25" s="126" t="s">
        <v>41</v>
      </c>
      <c r="C25" s="126"/>
      <c r="D25" s="111">
        <v>2524106</v>
      </c>
      <c r="E25" s="110">
        <v>93597</v>
      </c>
      <c r="F25" s="110">
        <v>0</v>
      </c>
      <c r="G25" s="110">
        <v>31215806</v>
      </c>
      <c r="H25" s="110">
        <v>428937</v>
      </c>
      <c r="I25" s="111">
        <v>59646</v>
      </c>
      <c r="J25" s="110">
        <v>72591</v>
      </c>
      <c r="K25" s="110">
        <v>563055</v>
      </c>
      <c r="L25" s="110">
        <v>24343</v>
      </c>
      <c r="M25" s="110">
        <f>G25+(H25+I25+J25+K25)*10+L25</f>
        <v>42482439</v>
      </c>
      <c r="N25" s="110">
        <f>O25/O25*100</f>
        <v>100</v>
      </c>
      <c r="O25" s="118">
        <v>75800874</v>
      </c>
      <c r="P25" s="120">
        <f>(D25-(E25+F25))/M25</f>
        <v>0.05721208709321044</v>
      </c>
      <c r="Q25" s="120">
        <v>0.04</v>
      </c>
      <c r="R25" s="120" t="str">
        <f>IF(P25&gt;Q25,"Иә","Жоқ")</f>
        <v>Иә</v>
      </c>
      <c r="S25" s="120" t="s">
        <v>1</v>
      </c>
      <c r="T25" s="120" t="s">
        <v>1</v>
      </c>
      <c r="U25" s="121">
        <v>1.55</v>
      </c>
      <c r="V25" s="121">
        <v>9.28</v>
      </c>
      <c r="W25" s="121">
        <v>29.19</v>
      </c>
      <c r="X25" s="121">
        <v>22.81</v>
      </c>
      <c r="Y25" s="218"/>
      <c r="Z25" s="219"/>
      <c r="AA25" s="219"/>
      <c r="AB25" s="219"/>
    </row>
    <row r="26" spans="1:28" s="78" customFormat="1" ht="47.25" customHeight="1">
      <c r="A26" s="128">
        <v>12</v>
      </c>
      <c r="B26" s="126" t="s">
        <v>42</v>
      </c>
      <c r="C26" s="126"/>
      <c r="D26" s="111">
        <v>3786402</v>
      </c>
      <c r="E26" s="110">
        <v>66934</v>
      </c>
      <c r="F26" s="110">
        <v>0</v>
      </c>
      <c r="G26" s="110">
        <v>40738732</v>
      </c>
      <c r="H26" s="110">
        <v>307967</v>
      </c>
      <c r="I26" s="111">
        <v>145711</v>
      </c>
      <c r="J26" s="110">
        <v>332429</v>
      </c>
      <c r="K26" s="110">
        <v>160077</v>
      </c>
      <c r="L26" s="110">
        <v>157630</v>
      </c>
      <c r="M26" s="110">
        <f>G26+(H26+I26+J26+K26)*10+L26</f>
        <v>50358202</v>
      </c>
      <c r="N26" s="110">
        <f>O26/O26*100</f>
        <v>100</v>
      </c>
      <c r="O26" s="118">
        <v>142497043</v>
      </c>
      <c r="P26" s="120">
        <f>(D26-(E26+F26))/M26</f>
        <v>0.07386022241222989</v>
      </c>
      <c r="Q26" s="120">
        <v>0.04</v>
      </c>
      <c r="R26" s="120" t="str">
        <f>IF(P26&gt;Q26,"Иә","Жоқ")</f>
        <v>Иә</v>
      </c>
      <c r="S26" s="120" t="s">
        <v>1</v>
      </c>
      <c r="T26" s="120" t="s">
        <v>1</v>
      </c>
      <c r="U26" s="121">
        <v>4.65</v>
      </c>
      <c r="V26" s="121">
        <v>19.04</v>
      </c>
      <c r="W26" s="121">
        <v>42.71</v>
      </c>
      <c r="X26" s="121">
        <v>22.81</v>
      </c>
      <c r="Y26" s="218"/>
      <c r="Z26" s="219"/>
      <c r="AA26" s="219"/>
      <c r="AB26" s="219"/>
    </row>
    <row r="27" spans="1:28" s="78" customFormat="1" ht="47.25" customHeight="1">
      <c r="A27" s="221">
        <v>13</v>
      </c>
      <c r="B27" s="202" t="s">
        <v>36</v>
      </c>
      <c r="C27" s="202"/>
      <c r="D27" s="204">
        <v>1260697</v>
      </c>
      <c r="E27" s="203">
        <v>45363</v>
      </c>
      <c r="F27" s="203">
        <v>0</v>
      </c>
      <c r="G27" s="203">
        <v>15738307</v>
      </c>
      <c r="H27" s="203">
        <v>189153</v>
      </c>
      <c r="I27" s="204">
        <v>26048</v>
      </c>
      <c r="J27" s="203">
        <v>208707</v>
      </c>
      <c r="K27" s="203">
        <v>633201</v>
      </c>
      <c r="L27" s="203">
        <v>0</v>
      </c>
      <c r="M27" s="203">
        <f>G27+(H27+I27+J27+K27)*10+L27</f>
        <v>26309397</v>
      </c>
      <c r="N27" s="203">
        <f>O27/O27*100</f>
        <v>100</v>
      </c>
      <c r="O27" s="222">
        <v>69948006</v>
      </c>
      <c r="P27" s="206">
        <f>(D27-(E27+F27))/M27</f>
        <v>0.04619391314821849</v>
      </c>
      <c r="Q27" s="206">
        <v>0.04</v>
      </c>
      <c r="R27" s="206" t="str">
        <f>IF(P27&gt;Q27,"Иә","Жоқ")</f>
        <v>Иә</v>
      </c>
      <c r="S27" s="206" t="s">
        <v>1</v>
      </c>
      <c r="T27" s="206" t="s">
        <v>1</v>
      </c>
      <c r="U27" s="211">
        <v>3.75</v>
      </c>
      <c r="V27" s="211">
        <v>20.73</v>
      </c>
      <c r="W27" s="211" t="s">
        <v>0</v>
      </c>
      <c r="X27" s="211">
        <v>22.81</v>
      </c>
      <c r="Y27" s="218"/>
      <c r="Z27" s="219"/>
      <c r="AA27" s="219"/>
      <c r="AB27" s="219"/>
    </row>
    <row r="28" spans="1:28" s="60" customFormat="1" ht="47.25" customHeight="1">
      <c r="A28" s="212" t="s">
        <v>26</v>
      </c>
      <c r="B28" s="212"/>
      <c r="C28" s="212"/>
      <c r="D28" s="192"/>
      <c r="E28" s="192"/>
      <c r="F28" s="192" t="s">
        <v>1</v>
      </c>
      <c r="G28" s="192" t="s">
        <v>1</v>
      </c>
      <c r="H28" s="192" t="s">
        <v>1</v>
      </c>
      <c r="I28" s="192" t="s">
        <v>1</v>
      </c>
      <c r="J28" s="192" t="s">
        <v>1</v>
      </c>
      <c r="K28" s="192" t="s">
        <v>1</v>
      </c>
      <c r="L28" s="192" t="s">
        <v>1</v>
      </c>
      <c r="M28" s="192" t="s">
        <v>1</v>
      </c>
      <c r="N28" s="192"/>
      <c r="O28" s="192" t="s">
        <v>1</v>
      </c>
      <c r="P28" s="192" t="s">
        <v>1</v>
      </c>
      <c r="Q28" s="192" t="s">
        <v>1</v>
      </c>
      <c r="R28" s="192" t="s">
        <v>1</v>
      </c>
      <c r="S28" s="192" t="s">
        <v>1</v>
      </c>
      <c r="T28" s="192" t="s">
        <v>1</v>
      </c>
      <c r="U28" s="193">
        <v>3.36</v>
      </c>
      <c r="V28" s="193">
        <v>24.37</v>
      </c>
      <c r="W28" s="193">
        <v>32.8</v>
      </c>
      <c r="X28" s="192" t="s">
        <v>1</v>
      </c>
      <c r="Y28" s="220"/>
      <c r="Z28" s="220"/>
      <c r="AA28" s="220"/>
      <c r="AB28" s="220"/>
    </row>
    <row r="29" spans="1:28" s="60" customFormat="1" ht="47.25" customHeight="1">
      <c r="A29" s="132" t="s">
        <v>27</v>
      </c>
      <c r="B29" s="132"/>
      <c r="C29" s="132"/>
      <c r="D29" s="133" t="s">
        <v>1</v>
      </c>
      <c r="E29" s="133" t="s">
        <v>1</v>
      </c>
      <c r="F29" s="133" t="s">
        <v>1</v>
      </c>
      <c r="G29" s="133" t="s">
        <v>1</v>
      </c>
      <c r="H29" s="133" t="s">
        <v>1</v>
      </c>
      <c r="I29" s="133" t="s">
        <v>1</v>
      </c>
      <c r="J29" s="133" t="s">
        <v>1</v>
      </c>
      <c r="K29" s="133" t="s">
        <v>1</v>
      </c>
      <c r="L29" s="133" t="s">
        <v>1</v>
      </c>
      <c r="M29" s="133" t="s">
        <v>1</v>
      </c>
      <c r="N29" s="133"/>
      <c r="O29" s="133" t="s">
        <v>1</v>
      </c>
      <c r="P29" s="133" t="s">
        <v>1</v>
      </c>
      <c r="Q29" s="133" t="s">
        <v>1</v>
      </c>
      <c r="R29" s="133" t="s">
        <v>1</v>
      </c>
      <c r="S29" s="133" t="s">
        <v>1</v>
      </c>
      <c r="T29" s="133" t="s">
        <v>1</v>
      </c>
      <c r="U29" s="133" t="s">
        <v>1</v>
      </c>
      <c r="V29" s="133" t="s">
        <v>1</v>
      </c>
      <c r="W29" s="134">
        <v>32.58</v>
      </c>
      <c r="X29" s="133" t="s">
        <v>1</v>
      </c>
      <c r="Y29" s="220"/>
      <c r="Z29" s="220"/>
      <c r="AA29" s="220"/>
      <c r="AB29" s="220"/>
    </row>
    <row r="30" spans="1:24" s="220" customFormat="1" ht="21" customHeight="1">
      <c r="A30" s="225" t="s">
        <v>28</v>
      </c>
      <c r="B30" s="226"/>
      <c r="C30" s="226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X30" s="227"/>
    </row>
    <row r="31" spans="1:6" s="215" customFormat="1" ht="15.75">
      <c r="A31" s="229"/>
      <c r="B31" s="229"/>
      <c r="C31" s="230"/>
      <c r="D31" s="230"/>
      <c r="E31" s="230"/>
      <c r="F31" s="230"/>
    </row>
    <row r="32" spans="1:2" s="215" customFormat="1" ht="12.75">
      <c r="A32" s="229"/>
      <c r="B32" s="229"/>
    </row>
    <row r="33" spans="1:2" s="215" customFormat="1" ht="12.75">
      <c r="A33" s="229"/>
      <c r="B33" s="229"/>
    </row>
  </sheetData>
  <sheetProtection/>
  <mergeCells count="52">
    <mergeCell ref="U11:X11"/>
    <mergeCell ref="X12:X13"/>
    <mergeCell ref="D11:T11"/>
    <mergeCell ref="M12:M13"/>
    <mergeCell ref="O12:O13"/>
    <mergeCell ref="P12:P13"/>
    <mergeCell ref="A9:X9"/>
    <mergeCell ref="H12:K12"/>
    <mergeCell ref="V12:V13"/>
    <mergeCell ref="U12:U13"/>
    <mergeCell ref="R12:R13"/>
    <mergeCell ref="Q12:Q13"/>
    <mergeCell ref="F12:F13"/>
    <mergeCell ref="L12:L13"/>
    <mergeCell ref="W12:W13"/>
    <mergeCell ref="G12:G13"/>
    <mergeCell ref="A28:C28"/>
    <mergeCell ref="A29:C29"/>
    <mergeCell ref="A11:A13"/>
    <mergeCell ref="T12:T13"/>
    <mergeCell ref="E12:E13"/>
    <mergeCell ref="A15:A16"/>
    <mergeCell ref="S12:S13"/>
    <mergeCell ref="D12:D13"/>
    <mergeCell ref="S15:S16"/>
    <mergeCell ref="B11:C13"/>
    <mergeCell ref="B24:C24"/>
    <mergeCell ref="B25:C25"/>
    <mergeCell ref="B14:C14"/>
    <mergeCell ref="B15:C15"/>
    <mergeCell ref="W15:W16"/>
    <mergeCell ref="X15:X16"/>
    <mergeCell ref="V15:V16"/>
    <mergeCell ref="T15:T16"/>
    <mergeCell ref="U15:U16"/>
    <mergeCell ref="B16:C16"/>
    <mergeCell ref="B18:C18"/>
    <mergeCell ref="B17:C17"/>
    <mergeCell ref="S17:S18"/>
    <mergeCell ref="B19:C19"/>
    <mergeCell ref="B22:C22"/>
    <mergeCell ref="B23:C23"/>
    <mergeCell ref="B27:C27"/>
    <mergeCell ref="X17:X18"/>
    <mergeCell ref="A17:A18"/>
    <mergeCell ref="W17:W18"/>
    <mergeCell ref="B20:C20"/>
    <mergeCell ref="B21:C21"/>
    <mergeCell ref="U17:U18"/>
    <mergeCell ref="V17:V18"/>
    <mergeCell ref="T17:T18"/>
    <mergeCell ref="B26:C26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47"/>
  <sheetViews>
    <sheetView zoomScale="70" zoomScaleNormal="70" zoomScalePageLayoutView="0" workbookViewId="0" topLeftCell="A19">
      <selection activeCell="A11" sqref="A11:A13"/>
    </sheetView>
  </sheetViews>
  <sheetFormatPr defaultColWidth="9.00390625" defaultRowHeight="12.75"/>
  <cols>
    <col min="1" max="2" width="7.625" style="53" customWidth="1"/>
    <col min="3" max="3" width="33.375" style="52" customWidth="1"/>
    <col min="4" max="11" width="16.00390625" style="52" customWidth="1"/>
    <col min="12" max="12" width="18.75390625" style="52" customWidth="1"/>
    <col min="13" max="13" width="18.75390625" style="52" hidden="1" customWidth="1"/>
    <col min="14" max="14" width="18.75390625" style="52" customWidth="1"/>
    <col min="15" max="18" width="15.375" style="52" customWidth="1"/>
    <col min="19" max="19" width="15.00390625" style="52" customWidth="1"/>
    <col min="20" max="22" width="16.00390625" style="52" customWidth="1"/>
    <col min="23" max="23" width="14.75390625" style="52" customWidth="1"/>
    <col min="24" max="24" width="14.25390625" style="52" customWidth="1"/>
    <col min="25" max="25" width="15.125" style="52" customWidth="1"/>
    <col min="26" max="26" width="15.75390625" style="52" customWidth="1"/>
    <col min="27" max="27" width="18.375" style="52" customWidth="1"/>
    <col min="28" max="28" width="14.25390625" style="52" customWidth="1"/>
    <col min="29" max="16384" width="9.125" style="5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9" spans="1:26" ht="42" customHeight="1">
      <c r="A9" s="38" t="s">
        <v>60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3:27" ht="18.75">
      <c r="C10" s="11"/>
      <c r="D10" s="11"/>
      <c r="E10" s="11"/>
      <c r="F10" s="11"/>
      <c r="G10" s="11"/>
      <c r="H10" s="11"/>
      <c r="I10" s="11"/>
      <c r="J10" s="11"/>
      <c r="K10" s="11"/>
      <c r="S10" s="12"/>
      <c r="T10" s="12"/>
      <c r="U10" s="12"/>
      <c r="Z10" s="88" t="s">
        <v>54</v>
      </c>
      <c r="AA10" s="87"/>
    </row>
    <row r="11" spans="1:26" s="17" customFormat="1" ht="18.75" customHeight="1">
      <c r="A11" s="84" t="s">
        <v>2</v>
      </c>
      <c r="B11" s="84" t="s">
        <v>3</v>
      </c>
      <c r="C11" s="84" t="s">
        <v>3</v>
      </c>
      <c r="D11" s="51" t="s">
        <v>4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 t="s">
        <v>5</v>
      </c>
      <c r="U11" s="51"/>
      <c r="V11" s="51"/>
      <c r="W11" s="51"/>
      <c r="X11" s="51"/>
      <c r="Y11" s="84" t="s">
        <v>6</v>
      </c>
      <c r="Z11" s="84" t="s">
        <v>7</v>
      </c>
    </row>
    <row r="12" spans="1:26" s="17" customFormat="1" ht="18.75" customHeight="1">
      <c r="A12" s="84"/>
      <c r="B12" s="84"/>
      <c r="C12" s="84"/>
      <c r="D12" s="84" t="s">
        <v>8</v>
      </c>
      <c r="E12" s="84" t="s">
        <v>9</v>
      </c>
      <c r="F12" s="84" t="s">
        <v>10</v>
      </c>
      <c r="G12" s="51" t="s">
        <v>11</v>
      </c>
      <c r="H12" s="51"/>
      <c r="I12" s="51"/>
      <c r="J12" s="51"/>
      <c r="K12" s="84" t="s">
        <v>12</v>
      </c>
      <c r="L12" s="84" t="s">
        <v>13</v>
      </c>
      <c r="M12" s="85"/>
      <c r="N12" s="84" t="s">
        <v>14</v>
      </c>
      <c r="O12" s="84" t="s">
        <v>15</v>
      </c>
      <c r="P12" s="84" t="s">
        <v>16</v>
      </c>
      <c r="Q12" s="84" t="s">
        <v>17</v>
      </c>
      <c r="R12" s="84" t="s">
        <v>18</v>
      </c>
      <c r="S12" s="84" t="s">
        <v>19</v>
      </c>
      <c r="T12" s="39" t="s">
        <v>55</v>
      </c>
      <c r="U12" s="39" t="s">
        <v>56</v>
      </c>
      <c r="V12" s="39" t="s">
        <v>57</v>
      </c>
      <c r="W12" s="84" t="s">
        <v>20</v>
      </c>
      <c r="X12" s="84" t="s">
        <v>21</v>
      </c>
      <c r="Y12" s="84"/>
      <c r="Z12" s="84"/>
    </row>
    <row r="13" spans="1:26" s="83" customFormat="1" ht="120" customHeight="1" thickBot="1">
      <c r="A13" s="84"/>
      <c r="B13" s="84"/>
      <c r="C13" s="84"/>
      <c r="D13" s="84"/>
      <c r="E13" s="84"/>
      <c r="F13" s="84"/>
      <c r="G13" s="85" t="s">
        <v>22</v>
      </c>
      <c r="H13" s="85" t="s">
        <v>23</v>
      </c>
      <c r="I13" s="86" t="s">
        <v>24</v>
      </c>
      <c r="J13" s="86" t="s">
        <v>25</v>
      </c>
      <c r="K13" s="84"/>
      <c r="L13" s="84"/>
      <c r="M13" s="85"/>
      <c r="N13" s="84"/>
      <c r="O13" s="84"/>
      <c r="P13" s="84"/>
      <c r="Q13" s="84"/>
      <c r="R13" s="84"/>
      <c r="S13" s="84"/>
      <c r="T13" s="40"/>
      <c r="U13" s="40"/>
      <c r="V13" s="40"/>
      <c r="W13" s="84"/>
      <c r="X13" s="84"/>
      <c r="Y13" s="84"/>
      <c r="Z13" s="84"/>
    </row>
    <row r="14" spans="1:26" s="83" customFormat="1" ht="24" customHeight="1">
      <c r="A14" s="91">
        <v>1</v>
      </c>
      <c r="B14" s="92">
        <v>2</v>
      </c>
      <c r="C14" s="93"/>
      <c r="D14" s="91">
        <v>3</v>
      </c>
      <c r="E14" s="91">
        <v>4</v>
      </c>
      <c r="F14" s="91">
        <v>5</v>
      </c>
      <c r="G14" s="91">
        <v>6</v>
      </c>
      <c r="H14" s="91">
        <v>7</v>
      </c>
      <c r="I14" s="91">
        <v>8</v>
      </c>
      <c r="J14" s="91">
        <v>9</v>
      </c>
      <c r="K14" s="91">
        <v>10</v>
      </c>
      <c r="L14" s="91">
        <v>11</v>
      </c>
      <c r="M14" s="91"/>
      <c r="N14" s="91">
        <v>12</v>
      </c>
      <c r="O14" s="91">
        <v>13</v>
      </c>
      <c r="P14" s="91">
        <v>14</v>
      </c>
      <c r="Q14" s="91"/>
      <c r="R14" s="91">
        <v>15</v>
      </c>
      <c r="S14" s="91">
        <v>16</v>
      </c>
      <c r="T14" s="91">
        <v>17</v>
      </c>
      <c r="U14" s="91">
        <v>18</v>
      </c>
      <c r="V14" s="91">
        <v>19</v>
      </c>
      <c r="W14" s="91">
        <v>20</v>
      </c>
      <c r="X14" s="91">
        <v>21</v>
      </c>
      <c r="Y14" s="91">
        <v>22</v>
      </c>
      <c r="Z14" s="91">
        <v>23</v>
      </c>
    </row>
    <row r="15" spans="1:27" s="83" customFormat="1" ht="47.25" customHeight="1">
      <c r="A15" s="97">
        <v>1</v>
      </c>
      <c r="B15" s="98" t="s">
        <v>51</v>
      </c>
      <c r="C15" s="99" t="s">
        <v>29</v>
      </c>
      <c r="D15" s="100">
        <v>4530573</v>
      </c>
      <c r="E15" s="100">
        <v>27171</v>
      </c>
      <c r="F15" s="101">
        <f>F16+F19</f>
        <v>148543936</v>
      </c>
      <c r="G15" s="101">
        <f>G16+G19</f>
        <v>1787701</v>
      </c>
      <c r="H15" s="101">
        <f>H16+H19</f>
        <v>153269</v>
      </c>
      <c r="I15" s="101">
        <f>I16+I19</f>
        <v>1995790</v>
      </c>
      <c r="J15" s="101">
        <f>J16+J19</f>
        <v>3513976</v>
      </c>
      <c r="K15" s="101">
        <v>746571</v>
      </c>
      <c r="L15" s="101">
        <f>F15+(G15+H15+I15+J15)*10+K15</f>
        <v>223797867</v>
      </c>
      <c r="M15" s="101"/>
      <c r="N15" s="101">
        <f>N16+N19</f>
        <v>373956419</v>
      </c>
      <c r="O15" s="103">
        <f>(D16-E16)/L16</f>
        <v>0.020469533366524278</v>
      </c>
      <c r="P15" s="103">
        <f>0.04*0.4</f>
        <v>0.016</v>
      </c>
      <c r="Q15" s="103" t="str">
        <f>IF(O15&gt;P15,"ИӘ","ЖОҚ")</f>
        <v>ИӘ</v>
      </c>
      <c r="R15" s="103">
        <f>O15+O17</f>
        <v>0.03910472167472816</v>
      </c>
      <c r="S15" s="104" t="str">
        <f>IF(R15&gt;=0.04,"ИӘ","ЖОҚ")</f>
        <v>ЖОҚ</v>
      </c>
      <c r="T15" s="105">
        <v>3.76</v>
      </c>
      <c r="U15" s="105">
        <v>5.91</v>
      </c>
      <c r="V15" s="105">
        <v>31.17</v>
      </c>
      <c r="W15" s="105">
        <v>28.42</v>
      </c>
      <c r="X15" s="104" t="str">
        <f>IF(V15&gt;W15,"ИӘ","ЖОҚ")</f>
        <v>ИӘ</v>
      </c>
      <c r="Y15" s="105" t="s">
        <v>0</v>
      </c>
      <c r="Z15" s="106" t="s">
        <v>59</v>
      </c>
      <c r="AA15" s="135"/>
    </row>
    <row r="16" spans="1:28" s="78" customFormat="1" ht="47.25" customHeight="1">
      <c r="A16" s="107"/>
      <c r="B16" s="108"/>
      <c r="C16" s="109" t="s">
        <v>30</v>
      </c>
      <c r="D16" s="110">
        <f>$M$16*D15/100</f>
        <v>3903140.0933199283</v>
      </c>
      <c r="E16" s="110">
        <f>$M$16*E15/100</f>
        <v>23408.12508166092</v>
      </c>
      <c r="F16" s="111">
        <f>F17</f>
        <v>124225714</v>
      </c>
      <c r="G16" s="111">
        <f>G17</f>
        <v>1430984</v>
      </c>
      <c r="H16" s="111">
        <f>H17</f>
        <v>144925</v>
      </c>
      <c r="I16" s="111">
        <f>I17</f>
        <v>1840590</v>
      </c>
      <c r="J16" s="111">
        <f>J17</f>
        <v>3050302</v>
      </c>
      <c r="K16" s="110">
        <f>$M$16*K15/100</f>
        <v>643179.3953237155</v>
      </c>
      <c r="L16" s="110">
        <f>F16+(G16+H16+I16+J16)*10+K16</f>
        <v>189536903.39532372</v>
      </c>
      <c r="M16" s="119">
        <f>N16/N15*100</f>
        <v>86.15113570225947</v>
      </c>
      <c r="N16" s="111">
        <f>N17</f>
        <v>322167702</v>
      </c>
      <c r="O16" s="113"/>
      <c r="P16" s="113"/>
      <c r="Q16" s="113"/>
      <c r="R16" s="113"/>
      <c r="S16" s="114"/>
      <c r="T16" s="115"/>
      <c r="U16" s="115"/>
      <c r="V16" s="115"/>
      <c r="W16" s="115"/>
      <c r="X16" s="114"/>
      <c r="Y16" s="115"/>
      <c r="Z16" s="116"/>
      <c r="AA16" s="136"/>
      <c r="AB16" s="79"/>
    </row>
    <row r="17" spans="1:28" s="78" customFormat="1" ht="47.25" customHeight="1">
      <c r="A17" s="107"/>
      <c r="B17" s="117" t="s">
        <v>52</v>
      </c>
      <c r="C17" s="109" t="s">
        <v>30</v>
      </c>
      <c r="D17" s="111">
        <v>3867009</v>
      </c>
      <c r="E17" s="110">
        <v>325856</v>
      </c>
      <c r="F17" s="111">
        <v>124225714</v>
      </c>
      <c r="G17" s="111">
        <v>1430984</v>
      </c>
      <c r="H17" s="111">
        <v>144925</v>
      </c>
      <c r="I17" s="118">
        <v>1840590</v>
      </c>
      <c r="J17" s="118">
        <v>3050302</v>
      </c>
      <c r="K17" s="110">
        <v>1131348</v>
      </c>
      <c r="L17" s="110">
        <f>F17+(G17+H17+I17+J17)*10+K17</f>
        <v>190025072</v>
      </c>
      <c r="M17" s="119" t="s">
        <v>1</v>
      </c>
      <c r="N17" s="118">
        <v>322167702</v>
      </c>
      <c r="O17" s="120">
        <f>(D17-E17)/L17</f>
        <v>0.018635188308203876</v>
      </c>
      <c r="P17" s="120">
        <f>0.04*0.6</f>
        <v>0.024</v>
      </c>
      <c r="Q17" s="120" t="str">
        <f>IF(O17&gt;=P17,"ИӘ","ЖОҚ")</f>
        <v>ЖОҚ</v>
      </c>
      <c r="R17" s="113"/>
      <c r="S17" s="114"/>
      <c r="T17" s="115"/>
      <c r="U17" s="115"/>
      <c r="V17" s="115"/>
      <c r="W17" s="115"/>
      <c r="X17" s="114"/>
      <c r="Y17" s="121" t="s">
        <v>0</v>
      </c>
      <c r="Z17" s="116"/>
      <c r="AA17" s="136"/>
      <c r="AB17" s="79"/>
    </row>
    <row r="18" spans="1:28" s="78" customFormat="1" ht="47.25" customHeight="1">
      <c r="A18" s="107">
        <v>2</v>
      </c>
      <c r="B18" s="108" t="s">
        <v>51</v>
      </c>
      <c r="C18" s="122" t="s">
        <v>29</v>
      </c>
      <c r="D18" s="110">
        <f>D15</f>
        <v>4530573</v>
      </c>
      <c r="E18" s="110">
        <f>E15</f>
        <v>27171</v>
      </c>
      <c r="F18" s="110">
        <f>F15</f>
        <v>148543936</v>
      </c>
      <c r="G18" s="110">
        <f>G15</f>
        <v>1787701</v>
      </c>
      <c r="H18" s="110">
        <f>H15</f>
        <v>153269</v>
      </c>
      <c r="I18" s="110">
        <f>I15</f>
        <v>1995790</v>
      </c>
      <c r="J18" s="110">
        <f>J15</f>
        <v>3513976</v>
      </c>
      <c r="K18" s="110">
        <f>K15</f>
        <v>746571</v>
      </c>
      <c r="L18" s="110">
        <f>L15</f>
        <v>223797867</v>
      </c>
      <c r="M18" s="119" t="s">
        <v>1</v>
      </c>
      <c r="N18" s="110">
        <f>N15</f>
        <v>373956419</v>
      </c>
      <c r="O18" s="113">
        <f>(D19-E19)/L19</f>
        <v>0.018203516951770977</v>
      </c>
      <c r="P18" s="113">
        <f>0.04*0.2</f>
        <v>0.008</v>
      </c>
      <c r="Q18" s="113" t="str">
        <f>IF(O18&gt;P18,"ИӘ","ЖОҚ")</f>
        <v>ИӘ</v>
      </c>
      <c r="R18" s="113">
        <v>0.053</v>
      </c>
      <c r="S18" s="114" t="str">
        <f>IF(R18&gt;=0.04,"ИӘ","ЖОҚ")</f>
        <v>ИӘ</v>
      </c>
      <c r="T18" s="115">
        <v>2.88</v>
      </c>
      <c r="U18" s="115">
        <v>14.78</v>
      </c>
      <c r="V18" s="115">
        <v>39.98</v>
      </c>
      <c r="W18" s="115">
        <v>28.42</v>
      </c>
      <c r="X18" s="114" t="str">
        <f>IF(V18&gt;W18,"ИӘ","ЖОҚ")</f>
        <v>ИӘ</v>
      </c>
      <c r="Y18" s="115" t="s">
        <v>0</v>
      </c>
      <c r="Z18" s="116" t="s">
        <v>53</v>
      </c>
      <c r="AA18" s="136"/>
      <c r="AB18" s="79"/>
    </row>
    <row r="19" spans="1:28" s="78" customFormat="1" ht="47.25" customHeight="1">
      <c r="A19" s="107"/>
      <c r="B19" s="108"/>
      <c r="C19" s="123" t="s">
        <v>44</v>
      </c>
      <c r="D19" s="110">
        <f>$M$19*D18/100</f>
        <v>627432.9066800723</v>
      </c>
      <c r="E19" s="110">
        <f>$M$19*E18/100</f>
        <v>3762.874918339081</v>
      </c>
      <c r="F19" s="111">
        <f>F20</f>
        <v>24318222</v>
      </c>
      <c r="G19" s="111">
        <f>G20</f>
        <v>356717</v>
      </c>
      <c r="H19" s="111">
        <f>H20</f>
        <v>8344</v>
      </c>
      <c r="I19" s="111">
        <f>I20</f>
        <v>155200</v>
      </c>
      <c r="J19" s="111">
        <f>J20</f>
        <v>463674</v>
      </c>
      <c r="K19" s="110">
        <f>$M$19*K18/100</f>
        <v>103391.60467628449</v>
      </c>
      <c r="L19" s="110">
        <f>F19+(G19+H19+I19+J19)*10+K19</f>
        <v>34260963.604676284</v>
      </c>
      <c r="M19" s="119">
        <f>N19/N18*100</f>
        <v>13.848864297740535</v>
      </c>
      <c r="N19" s="111">
        <f>N20</f>
        <v>51788717</v>
      </c>
      <c r="O19" s="113"/>
      <c r="P19" s="113"/>
      <c r="Q19" s="113"/>
      <c r="R19" s="113"/>
      <c r="S19" s="114"/>
      <c r="T19" s="115"/>
      <c r="U19" s="115"/>
      <c r="V19" s="115"/>
      <c r="W19" s="115"/>
      <c r="X19" s="114"/>
      <c r="Y19" s="115"/>
      <c r="Z19" s="116"/>
      <c r="AA19" s="136"/>
      <c r="AB19" s="79"/>
    </row>
    <row r="20" spans="1:28" s="78" customFormat="1" ht="47.25" customHeight="1">
      <c r="A20" s="107"/>
      <c r="B20" s="117" t="s">
        <v>52</v>
      </c>
      <c r="C20" s="123" t="s">
        <v>44</v>
      </c>
      <c r="D20" s="111">
        <v>1178734</v>
      </c>
      <c r="E20" s="110">
        <v>77798</v>
      </c>
      <c r="F20" s="111">
        <v>24318222</v>
      </c>
      <c r="G20" s="111">
        <v>356717</v>
      </c>
      <c r="H20" s="111">
        <v>8344</v>
      </c>
      <c r="I20" s="118">
        <v>155200</v>
      </c>
      <c r="J20" s="118">
        <v>463674</v>
      </c>
      <c r="K20" s="118">
        <v>0</v>
      </c>
      <c r="L20" s="110">
        <f>F20+(G20+H20+I20+J20)*10+K20</f>
        <v>34157572</v>
      </c>
      <c r="M20" s="110" t="s">
        <v>1</v>
      </c>
      <c r="N20" s="118">
        <v>51788717</v>
      </c>
      <c r="O20" s="120">
        <f>(D20-E20)/L20</f>
        <v>0.03223109651938961</v>
      </c>
      <c r="P20" s="120">
        <f>0.04*0.8</f>
        <v>0.032</v>
      </c>
      <c r="Q20" s="120" t="str">
        <f>IF(O20&gt;P20,"ИӘ","ЖОҚ")</f>
        <v>ИӘ</v>
      </c>
      <c r="R20" s="113"/>
      <c r="S20" s="114"/>
      <c r="T20" s="115"/>
      <c r="U20" s="115"/>
      <c r="V20" s="115"/>
      <c r="W20" s="115"/>
      <c r="X20" s="114"/>
      <c r="Y20" s="121" t="s">
        <v>0</v>
      </c>
      <c r="Z20" s="116"/>
      <c r="AA20" s="136"/>
      <c r="AB20" s="79"/>
    </row>
    <row r="21" spans="1:28" s="78" customFormat="1" ht="52.5" customHeight="1">
      <c r="A21" s="124">
        <v>3</v>
      </c>
      <c r="B21" s="125" t="s">
        <v>31</v>
      </c>
      <c r="C21" s="125"/>
      <c r="D21" s="110">
        <v>1214076</v>
      </c>
      <c r="E21" s="110">
        <v>6934</v>
      </c>
      <c r="F21" s="118">
        <f>F22</f>
        <v>38803631</v>
      </c>
      <c r="G21" s="118">
        <f>G22</f>
        <v>144105</v>
      </c>
      <c r="H21" s="118">
        <f>H22</f>
        <v>21206</v>
      </c>
      <c r="I21" s="118">
        <f>I22</f>
        <v>101179</v>
      </c>
      <c r="J21" s="118">
        <f>J22</f>
        <v>561251</v>
      </c>
      <c r="K21" s="118">
        <v>74509</v>
      </c>
      <c r="L21" s="110">
        <f>F21+(G21+H21+I21+J21)*10+K21</f>
        <v>47155550</v>
      </c>
      <c r="M21" s="110" t="s">
        <v>1</v>
      </c>
      <c r="N21" s="118">
        <f>N22</f>
        <v>68484023</v>
      </c>
      <c r="O21" s="120">
        <f>(D21-E21)/L21</f>
        <v>0.025599150047025218</v>
      </c>
      <c r="P21" s="120">
        <v>0.016</v>
      </c>
      <c r="Q21" s="120" t="str">
        <f>IF(O21&gt;P21,"ИӘ","ЖОҚ")</f>
        <v>ИӘ</v>
      </c>
      <c r="R21" s="113">
        <f>O21+O22</f>
        <v>0.057742127310436805</v>
      </c>
      <c r="S21" s="114" t="str">
        <f>IF(R21&gt;=0.04,"ИӘ","ЖОҚ")</f>
        <v>ИӘ</v>
      </c>
      <c r="T21" s="115">
        <v>5.22</v>
      </c>
      <c r="U21" s="115">
        <v>19.7</v>
      </c>
      <c r="V21" s="115">
        <v>43.33</v>
      </c>
      <c r="W21" s="115">
        <v>28.42</v>
      </c>
      <c r="X21" s="114" t="str">
        <f>IF(V21&gt;W21,"ИӘ","ЖОҚ")</f>
        <v>ИӘ</v>
      </c>
      <c r="Y21" s="121" t="s">
        <v>0</v>
      </c>
      <c r="Z21" s="116" t="s">
        <v>53</v>
      </c>
      <c r="AA21" s="136"/>
      <c r="AB21" s="79"/>
    </row>
    <row r="22" spans="1:28" s="78" customFormat="1" ht="47.25" customHeight="1">
      <c r="A22" s="124"/>
      <c r="B22" s="126" t="s">
        <v>32</v>
      </c>
      <c r="C22" s="126"/>
      <c r="D22" s="111">
        <v>1593451</v>
      </c>
      <c r="E22" s="110">
        <v>79660</v>
      </c>
      <c r="F22" s="118">
        <v>38803631</v>
      </c>
      <c r="G22" s="118">
        <v>144105</v>
      </c>
      <c r="H22" s="118">
        <v>21206</v>
      </c>
      <c r="I22" s="118">
        <v>101179</v>
      </c>
      <c r="J22" s="118">
        <v>561251</v>
      </c>
      <c r="K22" s="110">
        <v>14503</v>
      </c>
      <c r="L22" s="110">
        <f>F22+(G22+H22+I22+J22)*10+K22</f>
        <v>47095544</v>
      </c>
      <c r="M22" s="110">
        <f>N22/N21*100</f>
        <v>100</v>
      </c>
      <c r="N22" s="118">
        <v>68484023</v>
      </c>
      <c r="O22" s="120">
        <f>(D22-E22)/L22</f>
        <v>0.03214297726341159</v>
      </c>
      <c r="P22" s="120">
        <v>0.024</v>
      </c>
      <c r="Q22" s="120" t="str">
        <f>IF(O22&gt;P22,"ИӘ","ЖОҚ")</f>
        <v>ИӘ</v>
      </c>
      <c r="R22" s="113"/>
      <c r="S22" s="114" t="str">
        <f>IF(R22&gt;0.04,"ДА","НЕТ")</f>
        <v>НЕТ</v>
      </c>
      <c r="T22" s="115"/>
      <c r="U22" s="115"/>
      <c r="V22" s="115"/>
      <c r="W22" s="115"/>
      <c r="X22" s="114"/>
      <c r="Y22" s="121" t="s">
        <v>0</v>
      </c>
      <c r="Z22" s="116"/>
      <c r="AA22" s="136"/>
      <c r="AB22" s="79"/>
    </row>
    <row r="23" spans="1:27" ht="52.5" customHeight="1">
      <c r="A23" s="127">
        <v>4</v>
      </c>
      <c r="B23" s="125" t="s">
        <v>33</v>
      </c>
      <c r="C23" s="125"/>
      <c r="D23" s="110">
        <v>1543811</v>
      </c>
      <c r="E23" s="110">
        <v>137126</v>
      </c>
      <c r="F23" s="118">
        <f>F24</f>
        <v>52658280</v>
      </c>
      <c r="G23" s="118">
        <f>G24</f>
        <v>473078</v>
      </c>
      <c r="H23" s="118">
        <f>H24</f>
        <v>150346</v>
      </c>
      <c r="I23" s="118">
        <f>I24</f>
        <v>376012</v>
      </c>
      <c r="J23" s="118">
        <f>J24</f>
        <v>538456</v>
      </c>
      <c r="K23" s="118">
        <v>304857</v>
      </c>
      <c r="L23" s="110">
        <f>F23+(G23+H23+I23+J23)*10+K23</f>
        <v>68342057</v>
      </c>
      <c r="M23" s="110" t="s">
        <v>1</v>
      </c>
      <c r="N23" s="118">
        <f>N24</f>
        <v>152568960</v>
      </c>
      <c r="O23" s="120">
        <f>(D23-E23)/L23</f>
        <v>0.02058300644945469</v>
      </c>
      <c r="P23" s="120">
        <f>0.04*0.2</f>
        <v>0.008</v>
      </c>
      <c r="Q23" s="120" t="str">
        <f>IF(O23&gt;P23,"ИӘ","ЖОҚ")</f>
        <v>ИӘ</v>
      </c>
      <c r="R23" s="113">
        <f>O23+O24</f>
        <v>0.10151611776682742</v>
      </c>
      <c r="S23" s="114" t="str">
        <f>IF(R23&gt;=0.04,"ИӘ","ЖОҚ")</f>
        <v>ИӘ</v>
      </c>
      <c r="T23" s="115">
        <v>6.38</v>
      </c>
      <c r="U23" s="115">
        <v>23.01</v>
      </c>
      <c r="V23" s="115">
        <v>40.13</v>
      </c>
      <c r="W23" s="115">
        <v>28.42</v>
      </c>
      <c r="X23" s="114" t="str">
        <f>IF(V23&gt;W23,"ИӘ","ЖОҚ")</f>
        <v>ИӘ</v>
      </c>
      <c r="Y23" s="121" t="s">
        <v>0</v>
      </c>
      <c r="Z23" s="116" t="s">
        <v>53</v>
      </c>
      <c r="AA23" s="137"/>
    </row>
    <row r="24" spans="1:28" s="78" customFormat="1" ht="47.25" customHeight="1">
      <c r="A24" s="127"/>
      <c r="B24" s="126" t="s">
        <v>34</v>
      </c>
      <c r="C24" s="126"/>
      <c r="D24" s="111">
        <v>5709435</v>
      </c>
      <c r="E24" s="110">
        <v>182271</v>
      </c>
      <c r="F24" s="111">
        <v>52658280</v>
      </c>
      <c r="G24" s="111">
        <v>473078</v>
      </c>
      <c r="H24" s="118">
        <v>150346</v>
      </c>
      <c r="I24" s="118">
        <v>376012</v>
      </c>
      <c r="J24" s="118">
        <v>538456</v>
      </c>
      <c r="K24" s="110">
        <v>255788</v>
      </c>
      <c r="L24" s="110">
        <f>F24+(G24+H24+I24+J24)*10+K24</f>
        <v>68292988</v>
      </c>
      <c r="M24" s="110">
        <f>N24/N23*100</f>
        <v>100</v>
      </c>
      <c r="N24" s="118">
        <v>152568960</v>
      </c>
      <c r="O24" s="120">
        <f>(D24-E24)/L24</f>
        <v>0.08093311131737273</v>
      </c>
      <c r="P24" s="120">
        <f>0.04*0.8</f>
        <v>0.032</v>
      </c>
      <c r="Q24" s="120" t="str">
        <f>IF(O24&gt;P24,"ИӘ","ЖОҚ")</f>
        <v>ИӘ</v>
      </c>
      <c r="R24" s="113"/>
      <c r="S24" s="114" t="str">
        <f>IF(R24&gt;0.04,"ДА","НЕТ")</f>
        <v>НЕТ</v>
      </c>
      <c r="T24" s="115"/>
      <c r="U24" s="115"/>
      <c r="V24" s="115"/>
      <c r="W24" s="115"/>
      <c r="X24" s="114"/>
      <c r="Y24" s="121" t="s">
        <v>0</v>
      </c>
      <c r="Z24" s="116"/>
      <c r="AA24" s="136"/>
      <c r="AB24" s="79"/>
    </row>
    <row r="25" spans="1:28" s="78" customFormat="1" ht="47.25" customHeight="1">
      <c r="A25" s="128">
        <v>5</v>
      </c>
      <c r="B25" s="126" t="s">
        <v>43</v>
      </c>
      <c r="C25" s="126"/>
      <c r="D25" s="111">
        <v>18169888</v>
      </c>
      <c r="E25" s="110">
        <v>545460</v>
      </c>
      <c r="F25" s="110">
        <v>184063310</v>
      </c>
      <c r="G25" s="110">
        <v>1570526</v>
      </c>
      <c r="H25" s="111">
        <v>167298</v>
      </c>
      <c r="I25" s="110">
        <v>2815446</v>
      </c>
      <c r="J25" s="110">
        <v>343056</v>
      </c>
      <c r="K25" s="110">
        <v>1262176</v>
      </c>
      <c r="L25" s="110">
        <f>F25+(G25+H25+I25+J25)*10+K25</f>
        <v>234288746</v>
      </c>
      <c r="M25" s="110">
        <f>N25/N25*100</f>
        <v>100</v>
      </c>
      <c r="N25" s="118">
        <v>381115167</v>
      </c>
      <c r="O25" s="120">
        <f>(D25-E25)/L25</f>
        <v>0.07522524364017041</v>
      </c>
      <c r="P25" s="120">
        <v>0.04</v>
      </c>
      <c r="Q25" s="120" t="str">
        <f>IF(O25&gt;P25,"ИӘ","ЖОҚ")</f>
        <v>ИӘ</v>
      </c>
      <c r="R25" s="120" t="s">
        <v>1</v>
      </c>
      <c r="S25" s="120" t="s">
        <v>1</v>
      </c>
      <c r="T25" s="121">
        <v>6.42</v>
      </c>
      <c r="U25" s="121">
        <v>19.52</v>
      </c>
      <c r="V25" s="121">
        <v>39.93</v>
      </c>
      <c r="W25" s="121">
        <v>28.42</v>
      </c>
      <c r="X25" s="129" t="s">
        <v>53</v>
      </c>
      <c r="Y25" s="121" t="s">
        <v>0</v>
      </c>
      <c r="Z25" s="130" t="s">
        <v>53</v>
      </c>
      <c r="AA25" s="136"/>
      <c r="AB25" s="79"/>
    </row>
    <row r="26" spans="1:29" s="78" customFormat="1" ht="47.25" customHeight="1">
      <c r="A26" s="128">
        <v>6</v>
      </c>
      <c r="B26" s="126" t="s">
        <v>37</v>
      </c>
      <c r="C26" s="126"/>
      <c r="D26" s="111">
        <v>10537392</v>
      </c>
      <c r="E26" s="110">
        <v>3629958</v>
      </c>
      <c r="F26" s="110">
        <v>103160822</v>
      </c>
      <c r="G26" s="110">
        <v>939308</v>
      </c>
      <c r="H26" s="111">
        <v>85477</v>
      </c>
      <c r="I26" s="110">
        <v>629642</v>
      </c>
      <c r="J26" s="110">
        <v>2153334</v>
      </c>
      <c r="K26" s="110">
        <v>697341</v>
      </c>
      <c r="L26" s="110">
        <f>F26+(G26+H26+I26+J26)*10+K26</f>
        <v>141935773</v>
      </c>
      <c r="M26" s="110">
        <f>N26/N26*100</f>
        <v>100</v>
      </c>
      <c r="N26" s="118">
        <v>160299138</v>
      </c>
      <c r="O26" s="120">
        <f>(D26-E26)/L26</f>
        <v>0.048665913138050125</v>
      </c>
      <c r="P26" s="120">
        <v>0.04</v>
      </c>
      <c r="Q26" s="120" t="str">
        <f>IF(O26&gt;P26,"ИӘ","ЖОҚ")</f>
        <v>ИӘ</v>
      </c>
      <c r="R26" s="120" t="s">
        <v>1</v>
      </c>
      <c r="S26" s="120" t="s">
        <v>1</v>
      </c>
      <c r="T26" s="121">
        <v>-4.06</v>
      </c>
      <c r="U26" s="121">
        <v>8.45</v>
      </c>
      <c r="V26" s="121">
        <v>58.95</v>
      </c>
      <c r="W26" s="121">
        <v>28.42</v>
      </c>
      <c r="X26" s="129" t="str">
        <f>IF(V26&gt;W26,"ИӘ","ЖОҚ")</f>
        <v>ИӘ</v>
      </c>
      <c r="Y26" s="121" t="s">
        <v>0</v>
      </c>
      <c r="Z26" s="130" t="s">
        <v>53</v>
      </c>
      <c r="AA26" s="138"/>
      <c r="AB26" s="79"/>
      <c r="AC26" s="81"/>
    </row>
    <row r="27" spans="1:28" s="78" customFormat="1" ht="46.5" customHeight="1">
      <c r="A27" s="128">
        <v>7</v>
      </c>
      <c r="B27" s="126" t="s">
        <v>38</v>
      </c>
      <c r="C27" s="126"/>
      <c r="D27" s="111">
        <v>27728394</v>
      </c>
      <c r="E27" s="110">
        <v>1112644</v>
      </c>
      <c r="F27" s="110">
        <v>169333457</v>
      </c>
      <c r="G27" s="110">
        <v>1334365</v>
      </c>
      <c r="H27" s="111">
        <v>85142</v>
      </c>
      <c r="I27" s="110">
        <v>6489580</v>
      </c>
      <c r="J27" s="110">
        <v>3804628</v>
      </c>
      <c r="K27" s="110">
        <v>4516920</v>
      </c>
      <c r="L27" s="110">
        <f>F27+(G27+H27+I27+J27)*10+K27</f>
        <v>290987527</v>
      </c>
      <c r="M27" s="110">
        <f>N27/N27*100</f>
        <v>100</v>
      </c>
      <c r="N27" s="118">
        <v>727821523</v>
      </c>
      <c r="O27" s="120">
        <f>(D27-E27)/L27</f>
        <v>0.09146697892655722</v>
      </c>
      <c r="P27" s="120">
        <v>0.04</v>
      </c>
      <c r="Q27" s="120" t="str">
        <f>IF(O27&gt;P27,"ИӘ","ЖОҚ")</f>
        <v>ИӘ</v>
      </c>
      <c r="R27" s="120" t="s">
        <v>1</v>
      </c>
      <c r="S27" s="120" t="s">
        <v>1</v>
      </c>
      <c r="T27" s="121">
        <v>4.96</v>
      </c>
      <c r="U27" s="121">
        <v>18.53</v>
      </c>
      <c r="V27" s="121">
        <v>46.69</v>
      </c>
      <c r="W27" s="121">
        <v>28.42</v>
      </c>
      <c r="X27" s="129" t="str">
        <f>IF(V27&gt;W27,"ИӘ","ЖОҚ")</f>
        <v>ИӘ</v>
      </c>
      <c r="Y27" s="121" t="s">
        <v>0</v>
      </c>
      <c r="Z27" s="130" t="s">
        <v>53</v>
      </c>
      <c r="AA27" s="136"/>
      <c r="AB27" s="79"/>
    </row>
    <row r="28" spans="1:28" s="78" customFormat="1" ht="47.25" customHeight="1">
      <c r="A28" s="128">
        <v>8</v>
      </c>
      <c r="B28" s="126" t="s">
        <v>39</v>
      </c>
      <c r="C28" s="126"/>
      <c r="D28" s="111">
        <v>1232843</v>
      </c>
      <c r="E28" s="110">
        <v>129477</v>
      </c>
      <c r="F28" s="110">
        <v>17195899</v>
      </c>
      <c r="G28" s="110">
        <v>115103</v>
      </c>
      <c r="H28" s="111">
        <v>10016</v>
      </c>
      <c r="I28" s="110">
        <v>14485</v>
      </c>
      <c r="J28" s="110">
        <v>344596</v>
      </c>
      <c r="K28" s="110">
        <v>114255</v>
      </c>
      <c r="L28" s="110">
        <f>F28+(G28+H28+I28+J28)*10+K28</f>
        <v>22152154</v>
      </c>
      <c r="M28" s="110">
        <f>N28/N28*100</f>
        <v>100</v>
      </c>
      <c r="N28" s="118">
        <v>24814653</v>
      </c>
      <c r="O28" s="120">
        <f>(D28-E28)/L28</f>
        <v>0.049808519749366134</v>
      </c>
      <c r="P28" s="120">
        <v>0.04</v>
      </c>
      <c r="Q28" s="120" t="str">
        <f>IF(O28&gt;P28,"ИӘ","ЖОҚ")</f>
        <v>ИӘ</v>
      </c>
      <c r="R28" s="120" t="s">
        <v>1</v>
      </c>
      <c r="S28" s="120" t="s">
        <v>1</v>
      </c>
      <c r="T28" s="121">
        <v>2.14</v>
      </c>
      <c r="U28" s="121">
        <v>5.81</v>
      </c>
      <c r="V28" s="121">
        <v>28.56</v>
      </c>
      <c r="W28" s="121">
        <v>28.42</v>
      </c>
      <c r="X28" s="129" t="str">
        <f>IF(V28&gt;W28,"ИӘ","ЖОҚ")</f>
        <v>ИӘ</v>
      </c>
      <c r="Y28" s="121" t="s">
        <v>0</v>
      </c>
      <c r="Z28" s="130" t="s">
        <v>53</v>
      </c>
      <c r="AA28" s="136"/>
      <c r="AB28" s="79"/>
    </row>
    <row r="29" spans="1:28" s="78" customFormat="1" ht="47.25" customHeight="1">
      <c r="A29" s="128">
        <v>9</v>
      </c>
      <c r="B29" s="126" t="s">
        <v>40</v>
      </c>
      <c r="C29" s="126"/>
      <c r="D29" s="111">
        <v>1680244</v>
      </c>
      <c r="E29" s="110">
        <v>82750</v>
      </c>
      <c r="F29" s="110">
        <v>23215139</v>
      </c>
      <c r="G29" s="110">
        <v>516150</v>
      </c>
      <c r="H29" s="111">
        <v>75321</v>
      </c>
      <c r="I29" s="110">
        <v>91232</v>
      </c>
      <c r="J29" s="110">
        <v>112951</v>
      </c>
      <c r="K29" s="110">
        <v>99590</v>
      </c>
      <c r="L29" s="110">
        <f>F29+(G29+H29+I29+J29)*10+K29</f>
        <v>31271269</v>
      </c>
      <c r="M29" s="110">
        <f>N29/N29*100</f>
        <v>100</v>
      </c>
      <c r="N29" s="118">
        <v>78614255</v>
      </c>
      <c r="O29" s="120">
        <f>(D29-E29)/L29</f>
        <v>0.0510850391136989</v>
      </c>
      <c r="P29" s="120">
        <v>0.04</v>
      </c>
      <c r="Q29" s="120" t="str">
        <f>IF(O29&gt;P29,"ИӘ","ЖОҚ")</f>
        <v>ИӘ</v>
      </c>
      <c r="R29" s="120" t="s">
        <v>1</v>
      </c>
      <c r="S29" s="120" t="s">
        <v>1</v>
      </c>
      <c r="T29" s="121">
        <v>5.79</v>
      </c>
      <c r="U29" s="121">
        <v>22.57</v>
      </c>
      <c r="V29" s="121">
        <v>43.22</v>
      </c>
      <c r="W29" s="121">
        <v>28.42</v>
      </c>
      <c r="X29" s="129" t="str">
        <f>IF(V29&gt;W29,"ИӘ","ЖОҚ")</f>
        <v>ИӘ</v>
      </c>
      <c r="Y29" s="121" t="s">
        <v>0</v>
      </c>
      <c r="Z29" s="130" t="s">
        <v>53</v>
      </c>
      <c r="AA29" s="136"/>
      <c r="AB29" s="79"/>
    </row>
    <row r="30" spans="1:28" s="78" customFormat="1" ht="47.25" customHeight="1">
      <c r="A30" s="128">
        <v>10</v>
      </c>
      <c r="B30" s="126" t="s">
        <v>35</v>
      </c>
      <c r="C30" s="126"/>
      <c r="D30" s="111">
        <v>3052942</v>
      </c>
      <c r="E30" s="110">
        <v>26897</v>
      </c>
      <c r="F30" s="110">
        <v>38734367</v>
      </c>
      <c r="G30" s="110">
        <v>332771</v>
      </c>
      <c r="H30" s="111">
        <v>67418</v>
      </c>
      <c r="I30" s="110">
        <v>476032</v>
      </c>
      <c r="J30" s="110">
        <v>43744</v>
      </c>
      <c r="K30" s="110">
        <v>192403</v>
      </c>
      <c r="L30" s="110">
        <f>F30+(G30+H30+I30+J30)*10+K30</f>
        <v>48126420</v>
      </c>
      <c r="M30" s="110">
        <f>N30/N30*100</f>
        <v>100</v>
      </c>
      <c r="N30" s="118">
        <v>74740332</v>
      </c>
      <c r="O30" s="120">
        <f>(D30-E30)/L30</f>
        <v>0.06287700186300997</v>
      </c>
      <c r="P30" s="120">
        <v>0.04</v>
      </c>
      <c r="Q30" s="120" t="str">
        <f>IF(O30&gt;P30,"ИӘ","ЖОҚ")</f>
        <v>ИӘ</v>
      </c>
      <c r="R30" s="120" t="s">
        <v>1</v>
      </c>
      <c r="S30" s="120" t="s">
        <v>1</v>
      </c>
      <c r="T30" s="121">
        <v>7.79</v>
      </c>
      <c r="U30" s="121">
        <v>17.47</v>
      </c>
      <c r="V30" s="121">
        <v>31.08</v>
      </c>
      <c r="W30" s="121">
        <v>28.42</v>
      </c>
      <c r="X30" s="129" t="str">
        <f>IF(V30&gt;W30,"ИӘ","ЖОҚ")</f>
        <v>ИӘ</v>
      </c>
      <c r="Y30" s="121" t="s">
        <v>0</v>
      </c>
      <c r="Z30" s="130" t="s">
        <v>53</v>
      </c>
      <c r="AA30" s="136"/>
      <c r="AB30" s="79"/>
    </row>
    <row r="31" spans="1:28" s="78" customFormat="1" ht="47.25" customHeight="1">
      <c r="A31" s="128">
        <v>11</v>
      </c>
      <c r="B31" s="126" t="s">
        <v>41</v>
      </c>
      <c r="C31" s="126"/>
      <c r="D31" s="111">
        <v>2610136</v>
      </c>
      <c r="E31" s="110">
        <v>200860</v>
      </c>
      <c r="F31" s="110">
        <v>32508881</v>
      </c>
      <c r="G31" s="110">
        <v>292291</v>
      </c>
      <c r="H31" s="111">
        <v>30184</v>
      </c>
      <c r="I31" s="110">
        <v>71838</v>
      </c>
      <c r="J31" s="110">
        <v>584320</v>
      </c>
      <c r="K31" s="110">
        <v>25363</v>
      </c>
      <c r="L31" s="110">
        <f>F31+(G31+H31+I31+J31)*10+K31</f>
        <v>42320574</v>
      </c>
      <c r="M31" s="110">
        <f>N31/N31*100</f>
        <v>100</v>
      </c>
      <c r="N31" s="118">
        <v>62262410</v>
      </c>
      <c r="O31" s="120">
        <f>(D31-E31)/L31</f>
        <v>0.056929190043594396</v>
      </c>
      <c r="P31" s="120">
        <v>0.04</v>
      </c>
      <c r="Q31" s="120" t="str">
        <f>IF(O31&gt;P31,"ИӘ","ЖОҚ")</f>
        <v>ИӘ</v>
      </c>
      <c r="R31" s="120" t="s">
        <v>1</v>
      </c>
      <c r="S31" s="120" t="s">
        <v>1</v>
      </c>
      <c r="T31" s="121">
        <v>4.78</v>
      </c>
      <c r="U31" s="121">
        <v>11.87</v>
      </c>
      <c r="V31" s="121">
        <v>41.41</v>
      </c>
      <c r="W31" s="121">
        <v>28.42</v>
      </c>
      <c r="X31" s="129" t="str">
        <f>IF(V31&gt;W31,"ИӘ","ЖОҚ")</f>
        <v>ИӘ</v>
      </c>
      <c r="Y31" s="121" t="s">
        <v>0</v>
      </c>
      <c r="Z31" s="130" t="s">
        <v>53</v>
      </c>
      <c r="AA31" s="136"/>
      <c r="AB31" s="79"/>
    </row>
    <row r="32" spans="1:28" s="78" customFormat="1" ht="47.25" customHeight="1">
      <c r="A32" s="128">
        <v>12</v>
      </c>
      <c r="B32" s="126" t="s">
        <v>42</v>
      </c>
      <c r="C32" s="126"/>
      <c r="D32" s="111">
        <v>3197790</v>
      </c>
      <c r="E32" s="110">
        <v>37889</v>
      </c>
      <c r="F32" s="110">
        <v>36768166</v>
      </c>
      <c r="G32" s="110">
        <v>425479</v>
      </c>
      <c r="H32" s="111">
        <v>27707</v>
      </c>
      <c r="I32" s="110">
        <v>62682</v>
      </c>
      <c r="J32" s="110">
        <v>146907</v>
      </c>
      <c r="K32" s="110">
        <v>157630</v>
      </c>
      <c r="L32" s="110">
        <f>F32+(G32+H32+I32+J32)*10+K32</f>
        <v>43553546</v>
      </c>
      <c r="M32" s="110">
        <f>N32/N32*100</f>
        <v>100</v>
      </c>
      <c r="N32" s="118">
        <v>112620867</v>
      </c>
      <c r="O32" s="120">
        <f>(D32-E32)/L32</f>
        <v>0.07255209483976345</v>
      </c>
      <c r="P32" s="120">
        <v>0.04</v>
      </c>
      <c r="Q32" s="120" t="str">
        <f>IF(O32&gt;P32,"ИӘ","ЖОҚ")</f>
        <v>ИӘ</v>
      </c>
      <c r="R32" s="120" t="s">
        <v>1</v>
      </c>
      <c r="S32" s="120" t="s">
        <v>1</v>
      </c>
      <c r="T32" s="121">
        <v>5.62</v>
      </c>
      <c r="U32" s="121">
        <v>20.45</v>
      </c>
      <c r="V32" s="121">
        <v>52.48</v>
      </c>
      <c r="W32" s="121">
        <v>28.42</v>
      </c>
      <c r="X32" s="129" t="str">
        <f>IF(V32&gt;W32,"ИӘ","ЖОҚ")</f>
        <v>ИӘ</v>
      </c>
      <c r="Y32" s="121" t="s">
        <v>0</v>
      </c>
      <c r="Z32" s="130" t="s">
        <v>53</v>
      </c>
      <c r="AA32" s="136"/>
      <c r="AB32" s="79"/>
    </row>
    <row r="33" spans="1:28" s="78" customFormat="1" ht="47.25" customHeight="1">
      <c r="A33" s="128">
        <v>13</v>
      </c>
      <c r="B33" s="126" t="s">
        <v>36</v>
      </c>
      <c r="C33" s="126"/>
      <c r="D33" s="111">
        <v>970128</v>
      </c>
      <c r="E33" s="110">
        <v>51014</v>
      </c>
      <c r="F33" s="110">
        <v>12856543</v>
      </c>
      <c r="G33" s="110">
        <v>378082</v>
      </c>
      <c r="H33" s="111">
        <v>58241</v>
      </c>
      <c r="I33" s="110">
        <v>68093</v>
      </c>
      <c r="J33" s="110">
        <v>131797</v>
      </c>
      <c r="K33" s="110">
        <v>0</v>
      </c>
      <c r="L33" s="110">
        <f>F33+(G33+H33+I33+J33)*10+K33</f>
        <v>19218673</v>
      </c>
      <c r="M33" s="110">
        <f>N33/N33*100</f>
        <v>100</v>
      </c>
      <c r="N33" s="118">
        <v>59015011</v>
      </c>
      <c r="O33" s="120">
        <f>(D33-E33)/L33</f>
        <v>0.0478240094932673</v>
      </c>
      <c r="P33" s="120">
        <v>0.04</v>
      </c>
      <c r="Q33" s="120" t="str">
        <f>IF(O33&gt;P33,"ИӘ","ЖОҚ")</f>
        <v>ИӘ</v>
      </c>
      <c r="R33" s="120" t="s">
        <v>1</v>
      </c>
      <c r="S33" s="120" t="s">
        <v>1</v>
      </c>
      <c r="T33" s="121">
        <v>6.19</v>
      </c>
      <c r="U33" s="121">
        <v>29</v>
      </c>
      <c r="V33" s="121" t="s">
        <v>0</v>
      </c>
      <c r="W33" s="121">
        <v>28.42</v>
      </c>
      <c r="X33" s="129" t="s">
        <v>0</v>
      </c>
      <c r="Y33" s="121" t="s">
        <v>0</v>
      </c>
      <c r="Z33" s="130" t="s">
        <v>53</v>
      </c>
      <c r="AA33" s="136"/>
      <c r="AB33" s="79"/>
    </row>
    <row r="34" spans="1:27" s="60" customFormat="1" ht="47.25" customHeight="1">
      <c r="A34" s="131" t="s">
        <v>26</v>
      </c>
      <c r="B34" s="131"/>
      <c r="C34" s="131"/>
      <c r="D34" s="120" t="s">
        <v>1</v>
      </c>
      <c r="E34" s="120" t="s">
        <v>1</v>
      </c>
      <c r="F34" s="120" t="s">
        <v>1</v>
      </c>
      <c r="G34" s="120" t="s">
        <v>1</v>
      </c>
      <c r="H34" s="120" t="s">
        <v>1</v>
      </c>
      <c r="I34" s="120" t="s">
        <v>1</v>
      </c>
      <c r="J34" s="120" t="s">
        <v>1</v>
      </c>
      <c r="K34" s="120" t="s">
        <v>1</v>
      </c>
      <c r="L34" s="120" t="s">
        <v>1</v>
      </c>
      <c r="M34" s="120"/>
      <c r="N34" s="120" t="s">
        <v>1</v>
      </c>
      <c r="O34" s="120" t="s">
        <v>1</v>
      </c>
      <c r="P34" s="120" t="s">
        <v>1</v>
      </c>
      <c r="Q34" s="120" t="s">
        <v>1</v>
      </c>
      <c r="R34" s="120" t="s">
        <v>1</v>
      </c>
      <c r="S34" s="120" t="s">
        <v>1</v>
      </c>
      <c r="T34" s="121">
        <v>4.21</v>
      </c>
      <c r="U34" s="121">
        <v>15.17</v>
      </c>
      <c r="V34" s="121">
        <v>42.05</v>
      </c>
      <c r="W34" s="120" t="s">
        <v>1</v>
      </c>
      <c r="X34" s="120" t="s">
        <v>1</v>
      </c>
      <c r="Y34" s="120" t="s">
        <v>1</v>
      </c>
      <c r="Z34" s="120" t="s">
        <v>1</v>
      </c>
      <c r="AA34" s="139"/>
    </row>
    <row r="35" spans="1:27" s="60" customFormat="1" ht="47.25" customHeight="1">
      <c r="A35" s="132" t="s">
        <v>27</v>
      </c>
      <c r="B35" s="132"/>
      <c r="C35" s="132"/>
      <c r="D35" s="133" t="s">
        <v>1</v>
      </c>
      <c r="E35" s="133" t="s">
        <v>1</v>
      </c>
      <c r="F35" s="133" t="s">
        <v>1</v>
      </c>
      <c r="G35" s="133" t="s">
        <v>1</v>
      </c>
      <c r="H35" s="133" t="s">
        <v>1</v>
      </c>
      <c r="I35" s="133" t="s">
        <v>1</v>
      </c>
      <c r="J35" s="133" t="s">
        <v>1</v>
      </c>
      <c r="K35" s="133" t="s">
        <v>1</v>
      </c>
      <c r="L35" s="133" t="s">
        <v>1</v>
      </c>
      <c r="M35" s="133"/>
      <c r="N35" s="133" t="s">
        <v>1</v>
      </c>
      <c r="O35" s="133" t="s">
        <v>1</v>
      </c>
      <c r="P35" s="133" t="s">
        <v>1</v>
      </c>
      <c r="Q35" s="133" t="s">
        <v>1</v>
      </c>
      <c r="R35" s="133" t="s">
        <v>1</v>
      </c>
      <c r="S35" s="133" t="s">
        <v>1</v>
      </c>
      <c r="T35" s="133" t="s">
        <v>1</v>
      </c>
      <c r="U35" s="133" t="s">
        <v>1</v>
      </c>
      <c r="V35" s="134">
        <v>40.6</v>
      </c>
      <c r="W35" s="133" t="s">
        <v>1</v>
      </c>
      <c r="X35" s="133" t="s">
        <v>1</v>
      </c>
      <c r="Y35" s="133" t="s">
        <v>1</v>
      </c>
      <c r="Z35" s="133" t="s">
        <v>1</v>
      </c>
      <c r="AA35" s="140"/>
    </row>
    <row r="36" spans="1:26" s="60" customFormat="1" ht="21" customHeight="1">
      <c r="A36" s="77" t="s">
        <v>28</v>
      </c>
      <c r="B36" s="76"/>
      <c r="C36" s="76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64"/>
      <c r="W36" s="75"/>
      <c r="X36" s="75"/>
      <c r="Y36" s="75"/>
      <c r="Z36" s="75"/>
    </row>
    <row r="37" spans="1:26" s="60" customFormat="1" ht="38.2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0"/>
      <c r="N37" s="70"/>
      <c r="O37" s="69"/>
      <c r="P37" s="65"/>
      <c r="Q37" s="65"/>
      <c r="R37" s="65"/>
      <c r="S37" s="65"/>
      <c r="T37" s="64"/>
      <c r="U37" s="63">
        <v>1</v>
      </c>
      <c r="V37" s="73" t="s">
        <v>45</v>
      </c>
      <c r="W37" s="72"/>
      <c r="X37" s="72"/>
      <c r="Y37" s="72"/>
      <c r="Z37" s="61">
        <v>12</v>
      </c>
    </row>
    <row r="38" spans="1:26" s="60" customFormat="1" ht="36.7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1"/>
      <c r="M38" s="71"/>
      <c r="N38" s="70"/>
      <c r="O38" s="69"/>
      <c r="P38" s="65"/>
      <c r="Q38" s="65"/>
      <c r="R38" s="65"/>
      <c r="S38" s="65"/>
      <c r="T38" s="64"/>
      <c r="U38" s="59"/>
      <c r="V38" s="68" t="s">
        <v>46</v>
      </c>
      <c r="W38" s="67"/>
      <c r="X38" s="67"/>
      <c r="Y38" s="67"/>
      <c r="Z38" s="57">
        <v>0</v>
      </c>
    </row>
    <row r="39" spans="1:26" s="60" customFormat="1" ht="45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65"/>
      <c r="Q39" s="65"/>
      <c r="R39" s="65"/>
      <c r="S39" s="65"/>
      <c r="T39" s="64"/>
      <c r="U39" s="63">
        <v>2</v>
      </c>
      <c r="V39" s="62" t="s">
        <v>47</v>
      </c>
      <c r="W39" s="42"/>
      <c r="X39" s="42"/>
      <c r="Y39" s="42"/>
      <c r="Z39" s="61">
        <v>12</v>
      </c>
    </row>
    <row r="40" spans="1:26" s="60" customFormat="1" ht="15.7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5"/>
      <c r="P40" s="65"/>
      <c r="Q40" s="65"/>
      <c r="R40" s="65"/>
      <c r="S40" s="65"/>
      <c r="T40" s="64"/>
      <c r="U40" s="59"/>
      <c r="V40" s="58" t="s">
        <v>48</v>
      </c>
      <c r="W40" s="44"/>
      <c r="X40" s="44"/>
      <c r="Y40" s="44"/>
      <c r="Z40" s="57">
        <v>1</v>
      </c>
    </row>
    <row r="41" spans="1:26" s="60" customFormat="1" ht="15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5"/>
      <c r="P41" s="65"/>
      <c r="Q41" s="65"/>
      <c r="R41" s="65"/>
      <c r="S41" s="65"/>
      <c r="T41" s="64"/>
      <c r="U41" s="63">
        <v>3</v>
      </c>
      <c r="V41" s="62" t="s">
        <v>49</v>
      </c>
      <c r="W41" s="42"/>
      <c r="X41" s="42"/>
      <c r="Y41" s="42"/>
      <c r="Z41" s="61">
        <v>12</v>
      </c>
    </row>
    <row r="42" spans="3:26" ht="15.75">
      <c r="C42" s="13"/>
      <c r="D42" s="13"/>
      <c r="E42" s="13"/>
      <c r="U42" s="59"/>
      <c r="V42" s="58" t="s">
        <v>50</v>
      </c>
      <c r="W42" s="44"/>
      <c r="X42" s="44"/>
      <c r="Y42" s="44"/>
      <c r="Z42" s="57">
        <v>1</v>
      </c>
    </row>
    <row r="43" ht="14.25" customHeight="1"/>
    <row r="44" spans="21:26" ht="15.75" customHeight="1">
      <c r="U44" s="56"/>
      <c r="V44" s="55"/>
      <c r="W44" s="26"/>
      <c r="X44" s="26"/>
      <c r="Y44" s="26"/>
      <c r="Z44" s="54"/>
    </row>
    <row r="45" spans="1:26" ht="54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20.25">
      <c r="A46" s="35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3:5" ht="15.75">
      <c r="C47" s="13"/>
      <c r="D47" s="13"/>
      <c r="E47" s="13"/>
    </row>
  </sheetData>
  <sheetProtection/>
  <mergeCells count="98">
    <mergeCell ref="W12:W13"/>
    <mergeCell ref="P12:P13"/>
    <mergeCell ref="V41:Y41"/>
    <mergeCell ref="V42:Y42"/>
    <mergeCell ref="U37:U38"/>
    <mergeCell ref="V37:Y37"/>
    <mergeCell ref="V38:Y38"/>
    <mergeCell ref="U39:U40"/>
    <mergeCell ref="U41:U42"/>
    <mergeCell ref="V39:Y39"/>
    <mergeCell ref="V40:Y40"/>
    <mergeCell ref="A34:C34"/>
    <mergeCell ref="A35:C35"/>
    <mergeCell ref="A11:A13"/>
    <mergeCell ref="X12:X13"/>
    <mergeCell ref="S12:S13"/>
    <mergeCell ref="T12:T13"/>
    <mergeCell ref="E12:E13"/>
    <mergeCell ref="F12:F13"/>
    <mergeCell ref="T11:X11"/>
    <mergeCell ref="D11:S11"/>
    <mergeCell ref="L12:L13"/>
    <mergeCell ref="N12:N13"/>
    <mergeCell ref="O12:O13"/>
    <mergeCell ref="B11:C13"/>
    <mergeCell ref="A9:Z9"/>
    <mergeCell ref="Z11:Z13"/>
    <mergeCell ref="Y11:Y13"/>
    <mergeCell ref="G12:J12"/>
    <mergeCell ref="U12:U13"/>
    <mergeCell ref="V12:V13"/>
    <mergeCell ref="A15:A17"/>
    <mergeCell ref="O15:O16"/>
    <mergeCell ref="R12:R13"/>
    <mergeCell ref="D12:D13"/>
    <mergeCell ref="P15:P16"/>
    <mergeCell ref="Q15:Q16"/>
    <mergeCell ref="R15:R17"/>
    <mergeCell ref="B15:B16"/>
    <mergeCell ref="Q12:Q13"/>
    <mergeCell ref="K12:K13"/>
    <mergeCell ref="Z15:Z17"/>
    <mergeCell ref="A18:A20"/>
    <mergeCell ref="O18:O19"/>
    <mergeCell ref="P18:P19"/>
    <mergeCell ref="Q18:Q19"/>
    <mergeCell ref="R18:R20"/>
    <mergeCell ref="S18:S20"/>
    <mergeCell ref="T18:T20"/>
    <mergeCell ref="T15:T17"/>
    <mergeCell ref="X15:X17"/>
    <mergeCell ref="V15:V17"/>
    <mergeCell ref="W15:W17"/>
    <mergeCell ref="A21:A22"/>
    <mergeCell ref="B21:C21"/>
    <mergeCell ref="R21:R22"/>
    <mergeCell ref="U15:U17"/>
    <mergeCell ref="S15:S17"/>
    <mergeCell ref="S21:S22"/>
    <mergeCell ref="B22:C22"/>
    <mergeCell ref="Z18:Z20"/>
    <mergeCell ref="T21:T22"/>
    <mergeCell ref="U21:U22"/>
    <mergeCell ref="V21:V22"/>
    <mergeCell ref="W21:W22"/>
    <mergeCell ref="X21:X22"/>
    <mergeCell ref="V18:V20"/>
    <mergeCell ref="X18:X20"/>
    <mergeCell ref="W18:W20"/>
    <mergeCell ref="Z23:Z24"/>
    <mergeCell ref="B24:C24"/>
    <mergeCell ref="B23:C23"/>
    <mergeCell ref="R23:R24"/>
    <mergeCell ref="T23:T24"/>
    <mergeCell ref="U23:U24"/>
    <mergeCell ref="S23:S24"/>
    <mergeCell ref="B18:B19"/>
    <mergeCell ref="Z21:Z22"/>
    <mergeCell ref="A45:Z45"/>
    <mergeCell ref="A46:O46"/>
    <mergeCell ref="B25:C25"/>
    <mergeCell ref="B26:C26"/>
    <mergeCell ref="B27:C27"/>
    <mergeCell ref="B29:C29"/>
    <mergeCell ref="B30:C30"/>
    <mergeCell ref="B31:C31"/>
    <mergeCell ref="B33:C33"/>
    <mergeCell ref="B32:C32"/>
    <mergeCell ref="Y15:Y16"/>
    <mergeCell ref="Y18:Y19"/>
    <mergeCell ref="A37:L37"/>
    <mergeCell ref="B14:C14"/>
    <mergeCell ref="B28:C28"/>
    <mergeCell ref="W23:W24"/>
    <mergeCell ref="X23:X24"/>
    <mergeCell ref="A23:A24"/>
    <mergeCell ref="V23:V24"/>
    <mergeCell ref="U18:U20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47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53" customWidth="1"/>
    <col min="3" max="3" width="33.375" style="52" customWidth="1"/>
    <col min="4" max="11" width="16.00390625" style="52" customWidth="1"/>
    <col min="12" max="12" width="18.75390625" style="52" customWidth="1"/>
    <col min="13" max="13" width="18.75390625" style="52" hidden="1" customWidth="1"/>
    <col min="14" max="14" width="18.75390625" style="52" customWidth="1"/>
    <col min="15" max="18" width="15.375" style="52" customWidth="1"/>
    <col min="19" max="19" width="15.00390625" style="52" customWidth="1"/>
    <col min="20" max="22" width="16.00390625" style="52" customWidth="1"/>
    <col min="23" max="23" width="14.75390625" style="52" customWidth="1"/>
    <col min="24" max="24" width="14.25390625" style="52" customWidth="1"/>
    <col min="25" max="25" width="15.125" style="52" customWidth="1"/>
    <col min="26" max="26" width="15.75390625" style="52" customWidth="1"/>
    <col min="27" max="27" width="18.375" style="52" customWidth="1"/>
    <col min="28" max="28" width="14.25390625" style="52" customWidth="1"/>
    <col min="29" max="16384" width="9.125" style="5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9" spans="1:26" ht="42" customHeight="1">
      <c r="A9" s="38" t="s">
        <v>61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3:27" ht="18.75">
      <c r="C10" s="11"/>
      <c r="D10" s="11"/>
      <c r="E10" s="11"/>
      <c r="F10" s="11"/>
      <c r="G10" s="11"/>
      <c r="H10" s="11"/>
      <c r="I10" s="11"/>
      <c r="J10" s="11"/>
      <c r="K10" s="11"/>
      <c r="S10" s="12"/>
      <c r="T10" s="12"/>
      <c r="U10" s="12"/>
      <c r="Z10" s="88" t="s">
        <v>54</v>
      </c>
      <c r="AA10" s="87"/>
    </row>
    <row r="11" spans="1:26" s="17" customFormat="1" ht="18.75" customHeight="1">
      <c r="A11" s="84" t="s">
        <v>2</v>
      </c>
      <c r="B11" s="84" t="s">
        <v>3</v>
      </c>
      <c r="C11" s="84" t="s">
        <v>3</v>
      </c>
      <c r="D11" s="51" t="s">
        <v>4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 t="s">
        <v>5</v>
      </c>
      <c r="U11" s="51"/>
      <c r="V11" s="51"/>
      <c r="W11" s="51"/>
      <c r="X11" s="51"/>
      <c r="Y11" s="84" t="s">
        <v>6</v>
      </c>
      <c r="Z11" s="84" t="s">
        <v>7</v>
      </c>
    </row>
    <row r="12" spans="1:26" s="17" customFormat="1" ht="18.75" customHeight="1">
      <c r="A12" s="84"/>
      <c r="B12" s="84"/>
      <c r="C12" s="84"/>
      <c r="D12" s="84" t="s">
        <v>8</v>
      </c>
      <c r="E12" s="84" t="s">
        <v>9</v>
      </c>
      <c r="F12" s="84" t="s">
        <v>10</v>
      </c>
      <c r="G12" s="51" t="s">
        <v>11</v>
      </c>
      <c r="H12" s="51"/>
      <c r="I12" s="51"/>
      <c r="J12" s="51"/>
      <c r="K12" s="84" t="s">
        <v>12</v>
      </c>
      <c r="L12" s="84" t="s">
        <v>13</v>
      </c>
      <c r="M12" s="85"/>
      <c r="N12" s="84" t="s">
        <v>14</v>
      </c>
      <c r="O12" s="84" t="s">
        <v>15</v>
      </c>
      <c r="P12" s="84" t="s">
        <v>16</v>
      </c>
      <c r="Q12" s="84" t="s">
        <v>17</v>
      </c>
      <c r="R12" s="84" t="s">
        <v>18</v>
      </c>
      <c r="S12" s="84" t="s">
        <v>19</v>
      </c>
      <c r="T12" s="39" t="s">
        <v>55</v>
      </c>
      <c r="U12" s="39" t="s">
        <v>56</v>
      </c>
      <c r="V12" s="39" t="s">
        <v>57</v>
      </c>
      <c r="W12" s="84" t="s">
        <v>20</v>
      </c>
      <c r="X12" s="84" t="s">
        <v>21</v>
      </c>
      <c r="Y12" s="84"/>
      <c r="Z12" s="84"/>
    </row>
    <row r="13" spans="1:26" s="83" customFormat="1" ht="120" customHeight="1" thickBot="1">
      <c r="A13" s="84"/>
      <c r="B13" s="84"/>
      <c r="C13" s="84"/>
      <c r="D13" s="84"/>
      <c r="E13" s="84"/>
      <c r="F13" s="84"/>
      <c r="G13" s="85" t="s">
        <v>22</v>
      </c>
      <c r="H13" s="85" t="s">
        <v>23</v>
      </c>
      <c r="I13" s="86" t="s">
        <v>24</v>
      </c>
      <c r="J13" s="86" t="s">
        <v>25</v>
      </c>
      <c r="K13" s="84"/>
      <c r="L13" s="84"/>
      <c r="M13" s="85"/>
      <c r="N13" s="84"/>
      <c r="O13" s="84"/>
      <c r="P13" s="84"/>
      <c r="Q13" s="84"/>
      <c r="R13" s="84"/>
      <c r="S13" s="84"/>
      <c r="T13" s="40"/>
      <c r="U13" s="40"/>
      <c r="V13" s="40"/>
      <c r="W13" s="84"/>
      <c r="X13" s="84"/>
      <c r="Y13" s="84"/>
      <c r="Z13" s="84"/>
    </row>
    <row r="14" spans="1:26" s="83" customFormat="1" ht="24" customHeight="1">
      <c r="A14" s="91">
        <v>1</v>
      </c>
      <c r="B14" s="92">
        <v>2</v>
      </c>
      <c r="C14" s="93"/>
      <c r="D14" s="91">
        <v>3</v>
      </c>
      <c r="E14" s="91">
        <v>4</v>
      </c>
      <c r="F14" s="91">
        <v>5</v>
      </c>
      <c r="G14" s="91">
        <v>6</v>
      </c>
      <c r="H14" s="91">
        <v>7</v>
      </c>
      <c r="I14" s="91">
        <v>8</v>
      </c>
      <c r="J14" s="91">
        <v>9</v>
      </c>
      <c r="K14" s="91">
        <v>10</v>
      </c>
      <c r="L14" s="91">
        <v>11</v>
      </c>
      <c r="M14" s="91"/>
      <c r="N14" s="91">
        <v>12</v>
      </c>
      <c r="O14" s="91">
        <v>13</v>
      </c>
      <c r="P14" s="91">
        <v>14</v>
      </c>
      <c r="Q14" s="91"/>
      <c r="R14" s="91">
        <v>15</v>
      </c>
      <c r="S14" s="91">
        <v>16</v>
      </c>
      <c r="T14" s="91">
        <v>17</v>
      </c>
      <c r="U14" s="91">
        <v>18</v>
      </c>
      <c r="V14" s="91">
        <v>19</v>
      </c>
      <c r="W14" s="91">
        <v>20</v>
      </c>
      <c r="X14" s="91">
        <v>21</v>
      </c>
      <c r="Y14" s="91">
        <v>22</v>
      </c>
      <c r="Z14" s="91">
        <v>23</v>
      </c>
    </row>
    <row r="15" spans="1:27" s="83" customFormat="1" ht="47.25" customHeight="1">
      <c r="A15" s="97">
        <v>1</v>
      </c>
      <c r="B15" s="98" t="s">
        <v>51</v>
      </c>
      <c r="C15" s="99" t="s">
        <v>29</v>
      </c>
      <c r="D15" s="100">
        <v>4381129</v>
      </c>
      <c r="E15" s="100">
        <v>26883</v>
      </c>
      <c r="F15" s="101">
        <f>F16+F19</f>
        <v>131367707</v>
      </c>
      <c r="G15" s="101">
        <f>G16+G19</f>
        <v>1886954</v>
      </c>
      <c r="H15" s="101">
        <f>H16+H19</f>
        <v>154024</v>
      </c>
      <c r="I15" s="101">
        <f>I16+I19</f>
        <v>1814578</v>
      </c>
      <c r="J15" s="101">
        <f>J16+J19</f>
        <v>3565431</v>
      </c>
      <c r="K15" s="101">
        <v>746571</v>
      </c>
      <c r="L15" s="101">
        <f>F15+(G15+H15+I15+J15)*10+K15</f>
        <v>206324148</v>
      </c>
      <c r="M15" s="101"/>
      <c r="N15" s="101">
        <f>N16+N19</f>
        <v>362063022</v>
      </c>
      <c r="O15" s="103">
        <f>(D16-E16)/L16</f>
        <v>0.021684307027500117</v>
      </c>
      <c r="P15" s="103">
        <f>0.04*0.4</f>
        <v>0.016</v>
      </c>
      <c r="Q15" s="103" t="str">
        <f>IF(O15&gt;P15,"ИӘ","ЖОҚ")</f>
        <v>ИӘ</v>
      </c>
      <c r="R15" s="103">
        <f>O15+O17</f>
        <v>0.040264677520565895</v>
      </c>
      <c r="S15" s="104" t="str">
        <f>IF(R15&gt;=0.04,"ИӘ","ЖОҚ")</f>
        <v>ИӘ</v>
      </c>
      <c r="T15" s="105">
        <v>2.89</v>
      </c>
      <c r="U15" s="105">
        <v>7.01</v>
      </c>
      <c r="V15" s="105">
        <v>28.38</v>
      </c>
      <c r="W15" s="105">
        <v>27.489</v>
      </c>
      <c r="X15" s="104" t="str">
        <f>IF(V15&gt;W15,"ИӘ","ЖОҚ")</f>
        <v>ИӘ</v>
      </c>
      <c r="Y15" s="105" t="s">
        <v>0</v>
      </c>
      <c r="Z15" s="106" t="s">
        <v>53</v>
      </c>
      <c r="AA15" s="135"/>
    </row>
    <row r="16" spans="1:28" s="78" customFormat="1" ht="47.25" customHeight="1">
      <c r="A16" s="107"/>
      <c r="B16" s="108"/>
      <c r="C16" s="109" t="s">
        <v>30</v>
      </c>
      <c r="D16" s="110">
        <f>$M$16*D15/100</f>
        <v>3724521.0060552387</v>
      </c>
      <c r="E16" s="110">
        <f>$M$16*E15/100</f>
        <v>22853.99453104051</v>
      </c>
      <c r="F16" s="111">
        <f>F17</f>
        <v>106994534</v>
      </c>
      <c r="G16" s="111">
        <f>G17</f>
        <v>1446359</v>
      </c>
      <c r="H16" s="111">
        <f>H17</f>
        <v>142048</v>
      </c>
      <c r="I16" s="111">
        <f>I17</f>
        <v>1642702</v>
      </c>
      <c r="J16" s="111">
        <f>J17</f>
        <v>3076688</v>
      </c>
      <c r="K16" s="110">
        <f>$M$16*K15/100</f>
        <v>634681.0084824404</v>
      </c>
      <c r="L16" s="110">
        <f>F16+(G16+H16+I16+J16)*10+K16</f>
        <v>170707185.00848243</v>
      </c>
      <c r="M16" s="119">
        <f>N16/N15*100</f>
        <v>85.01281304556973</v>
      </c>
      <c r="N16" s="111">
        <f>N17</f>
        <v>307799960</v>
      </c>
      <c r="O16" s="113"/>
      <c r="P16" s="113"/>
      <c r="Q16" s="113"/>
      <c r="R16" s="113"/>
      <c r="S16" s="114"/>
      <c r="T16" s="115"/>
      <c r="U16" s="115"/>
      <c r="V16" s="115"/>
      <c r="W16" s="115"/>
      <c r="X16" s="114"/>
      <c r="Y16" s="115"/>
      <c r="Z16" s="116"/>
      <c r="AA16" s="136"/>
      <c r="AB16" s="79"/>
    </row>
    <row r="17" spans="1:28" s="78" customFormat="1" ht="47.25" customHeight="1">
      <c r="A17" s="107"/>
      <c r="B17" s="117" t="s">
        <v>52</v>
      </c>
      <c r="C17" s="109" t="s">
        <v>30</v>
      </c>
      <c r="D17" s="111">
        <v>3653774</v>
      </c>
      <c r="E17" s="110">
        <v>472743</v>
      </c>
      <c r="F17" s="111">
        <v>106994534</v>
      </c>
      <c r="G17" s="111">
        <v>1446359</v>
      </c>
      <c r="H17" s="111">
        <v>142048</v>
      </c>
      <c r="I17" s="118">
        <v>1642702</v>
      </c>
      <c r="J17" s="118">
        <v>3076688</v>
      </c>
      <c r="K17" s="110">
        <v>1131348</v>
      </c>
      <c r="L17" s="110">
        <f>F17+(G17+H17+I17+J17)*10+K17</f>
        <v>171203852</v>
      </c>
      <c r="M17" s="119" t="s">
        <v>1</v>
      </c>
      <c r="N17" s="118">
        <v>307799960</v>
      </c>
      <c r="O17" s="120">
        <f>(D17-E17)/L17</f>
        <v>0.018580370493065775</v>
      </c>
      <c r="P17" s="120">
        <f>0.04*0.6</f>
        <v>0.024</v>
      </c>
      <c r="Q17" s="120" t="str">
        <f>IF(O17&gt;=P17,"ИӘ","ЖОҚ")</f>
        <v>ЖОҚ</v>
      </c>
      <c r="R17" s="113"/>
      <c r="S17" s="114"/>
      <c r="T17" s="115"/>
      <c r="U17" s="115"/>
      <c r="V17" s="115"/>
      <c r="W17" s="115"/>
      <c r="X17" s="114"/>
      <c r="Y17" s="121" t="s">
        <v>0</v>
      </c>
      <c r="Z17" s="116"/>
      <c r="AA17" s="136"/>
      <c r="AB17" s="79"/>
    </row>
    <row r="18" spans="1:28" s="78" customFormat="1" ht="47.25" customHeight="1">
      <c r="A18" s="107">
        <v>2</v>
      </c>
      <c r="B18" s="108" t="s">
        <v>51</v>
      </c>
      <c r="C18" s="122" t="s">
        <v>29</v>
      </c>
      <c r="D18" s="110">
        <f>D15</f>
        <v>4381129</v>
      </c>
      <c r="E18" s="110">
        <f>E15</f>
        <v>26883</v>
      </c>
      <c r="F18" s="110">
        <f>F15</f>
        <v>131367707</v>
      </c>
      <c r="G18" s="110">
        <f>G15</f>
        <v>1886954</v>
      </c>
      <c r="H18" s="110">
        <f>H15</f>
        <v>154024</v>
      </c>
      <c r="I18" s="110">
        <f>I15</f>
        <v>1814578</v>
      </c>
      <c r="J18" s="110">
        <f>J15</f>
        <v>3565431</v>
      </c>
      <c r="K18" s="110">
        <f>K15</f>
        <v>746571</v>
      </c>
      <c r="L18" s="110">
        <f>L15</f>
        <v>206324148</v>
      </c>
      <c r="M18" s="119" t="s">
        <v>1</v>
      </c>
      <c r="N18" s="110">
        <f>N15</f>
        <v>362063022</v>
      </c>
      <c r="O18" s="113">
        <f>(D19-E19)/L19</f>
        <v>0.018322140173243247</v>
      </c>
      <c r="P18" s="113">
        <f>0.04*0.2</f>
        <v>0.008</v>
      </c>
      <c r="Q18" s="113" t="str">
        <f>IF(O18&gt;P18,"ИӘ","ЖОҚ")</f>
        <v>ИӘ</v>
      </c>
      <c r="R18" s="113">
        <v>0.053</v>
      </c>
      <c r="S18" s="114" t="str">
        <f>IF(R18&gt;=0.04,"ИӘ","ЖОҚ")</f>
        <v>ИӘ</v>
      </c>
      <c r="T18" s="115">
        <v>2.01</v>
      </c>
      <c r="U18" s="115">
        <v>14.04</v>
      </c>
      <c r="V18" s="115">
        <v>39</v>
      </c>
      <c r="W18" s="115">
        <v>27.489</v>
      </c>
      <c r="X18" s="114" t="str">
        <f>IF(V18&gt;W18,"ИӘ","ЖОҚ")</f>
        <v>ИӘ</v>
      </c>
      <c r="Y18" s="115" t="s">
        <v>0</v>
      </c>
      <c r="Z18" s="116" t="s">
        <v>53</v>
      </c>
      <c r="AA18" s="136"/>
      <c r="AB18" s="79"/>
    </row>
    <row r="19" spans="1:28" s="78" customFormat="1" ht="47.25" customHeight="1">
      <c r="A19" s="107"/>
      <c r="B19" s="108"/>
      <c r="C19" s="123" t="s">
        <v>44</v>
      </c>
      <c r="D19" s="110">
        <f>$M$19*D18/100</f>
        <v>656607.9939447613</v>
      </c>
      <c r="E19" s="110">
        <f>$M$19*E18/100</f>
        <v>4029.00546895949</v>
      </c>
      <c r="F19" s="111">
        <f>F20</f>
        <v>24373173</v>
      </c>
      <c r="G19" s="111">
        <f>G20</f>
        <v>440595</v>
      </c>
      <c r="H19" s="111">
        <f>H20</f>
        <v>11976</v>
      </c>
      <c r="I19" s="111">
        <f>I20</f>
        <v>171876</v>
      </c>
      <c r="J19" s="111">
        <f>J20</f>
        <v>488743</v>
      </c>
      <c r="K19" s="110">
        <f>$M$19*K18/100</f>
        <v>111889.99151755963</v>
      </c>
      <c r="L19" s="110">
        <f>F19+(G19+H19+I19+J19)*10+K19</f>
        <v>35616962.99151756</v>
      </c>
      <c r="M19" s="119">
        <f>N19/N18*100</f>
        <v>14.987186954430271</v>
      </c>
      <c r="N19" s="111">
        <f>N20</f>
        <v>54263062</v>
      </c>
      <c r="O19" s="113"/>
      <c r="P19" s="113"/>
      <c r="Q19" s="113"/>
      <c r="R19" s="113"/>
      <c r="S19" s="114"/>
      <c r="T19" s="115"/>
      <c r="U19" s="115"/>
      <c r="V19" s="115"/>
      <c r="W19" s="115"/>
      <c r="X19" s="114"/>
      <c r="Y19" s="115"/>
      <c r="Z19" s="116"/>
      <c r="AA19" s="136"/>
      <c r="AB19" s="79"/>
    </row>
    <row r="20" spans="1:28" s="78" customFormat="1" ht="47.25" customHeight="1">
      <c r="A20" s="107"/>
      <c r="B20" s="117" t="s">
        <v>52</v>
      </c>
      <c r="C20" s="123" t="s">
        <v>44</v>
      </c>
      <c r="D20" s="111">
        <v>1301340</v>
      </c>
      <c r="E20" s="110">
        <v>75684</v>
      </c>
      <c r="F20" s="111">
        <v>24373173</v>
      </c>
      <c r="G20" s="111">
        <v>440595</v>
      </c>
      <c r="H20" s="111">
        <v>11976</v>
      </c>
      <c r="I20" s="118">
        <v>171876</v>
      </c>
      <c r="J20" s="118">
        <v>488743</v>
      </c>
      <c r="K20" s="118">
        <v>0</v>
      </c>
      <c r="L20" s="110">
        <f>F20+(G20+H20+I20+J20)*10+K20</f>
        <v>35505073</v>
      </c>
      <c r="M20" s="110" t="s">
        <v>1</v>
      </c>
      <c r="N20" s="118">
        <v>54263062</v>
      </c>
      <c r="O20" s="120">
        <f>(D20-E20)/L20</f>
        <v>0.03452058808610251</v>
      </c>
      <c r="P20" s="120">
        <f>0.04*0.8</f>
        <v>0.032</v>
      </c>
      <c r="Q20" s="120" t="str">
        <f>IF(O20&gt;P20,"ИӘ","ЖОҚ")</f>
        <v>ИӘ</v>
      </c>
      <c r="R20" s="113"/>
      <c r="S20" s="114"/>
      <c r="T20" s="115"/>
      <c r="U20" s="115"/>
      <c r="V20" s="115"/>
      <c r="W20" s="115"/>
      <c r="X20" s="114"/>
      <c r="Y20" s="121" t="s">
        <v>0</v>
      </c>
      <c r="Z20" s="116"/>
      <c r="AA20" s="136"/>
      <c r="AB20" s="79"/>
    </row>
    <row r="21" spans="1:28" s="78" customFormat="1" ht="52.5" customHeight="1">
      <c r="A21" s="124">
        <v>3</v>
      </c>
      <c r="B21" s="125" t="s">
        <v>31</v>
      </c>
      <c r="C21" s="125"/>
      <c r="D21" s="110">
        <v>1211097</v>
      </c>
      <c r="E21" s="110">
        <v>6295</v>
      </c>
      <c r="F21" s="118">
        <f>F22</f>
        <v>37638524</v>
      </c>
      <c r="G21" s="118">
        <f>G22</f>
        <v>163413</v>
      </c>
      <c r="H21" s="118">
        <f>H22</f>
        <v>23352</v>
      </c>
      <c r="I21" s="118">
        <f>I22</f>
        <v>92496</v>
      </c>
      <c r="J21" s="118">
        <f>J22</f>
        <v>546330</v>
      </c>
      <c r="K21" s="118">
        <v>74509</v>
      </c>
      <c r="L21" s="110">
        <f>F21+(G21+H21+I21+J21)*10+K21</f>
        <v>45968943</v>
      </c>
      <c r="M21" s="110" t="s">
        <v>1</v>
      </c>
      <c r="N21" s="118">
        <f>N22</f>
        <v>70309858</v>
      </c>
      <c r="O21" s="120">
        <f>(D21-E21)/L21</f>
        <v>0.026209042918389488</v>
      </c>
      <c r="P21" s="120">
        <v>0.016</v>
      </c>
      <c r="Q21" s="120" t="str">
        <f>IF(O21&gt;P21,"ИӘ","ЖОҚ")</f>
        <v>ИӘ</v>
      </c>
      <c r="R21" s="113">
        <f>O21+O22</f>
        <v>0.05768642171284949</v>
      </c>
      <c r="S21" s="114" t="str">
        <f>IF(R21&gt;=0.04,"ИӘ","ЖОҚ")</f>
        <v>ИӘ</v>
      </c>
      <c r="T21" s="115">
        <v>5.42</v>
      </c>
      <c r="U21" s="115">
        <v>21.03</v>
      </c>
      <c r="V21" s="115">
        <v>42.31</v>
      </c>
      <c r="W21" s="115">
        <v>27.489</v>
      </c>
      <c r="X21" s="114" t="str">
        <f>IF(V21&gt;W21,"ИӘ","ЖОҚ")</f>
        <v>ИӘ</v>
      </c>
      <c r="Y21" s="121" t="s">
        <v>0</v>
      </c>
      <c r="Z21" s="116" t="s">
        <v>53</v>
      </c>
      <c r="AA21" s="136"/>
      <c r="AB21" s="79"/>
    </row>
    <row r="22" spans="1:28" s="78" customFormat="1" ht="47.25" customHeight="1">
      <c r="A22" s="124"/>
      <c r="B22" s="126" t="s">
        <v>32</v>
      </c>
      <c r="C22" s="126"/>
      <c r="D22" s="111">
        <v>1528479</v>
      </c>
      <c r="E22" s="110">
        <v>83386</v>
      </c>
      <c r="F22" s="118">
        <v>37638524</v>
      </c>
      <c r="G22" s="118">
        <v>163413</v>
      </c>
      <c r="H22" s="118">
        <v>23352</v>
      </c>
      <c r="I22" s="118">
        <v>92496</v>
      </c>
      <c r="J22" s="118">
        <v>546330</v>
      </c>
      <c r="K22" s="110">
        <v>14503</v>
      </c>
      <c r="L22" s="110">
        <f>F22+(G22+H22+I22+J22)*10+K22</f>
        <v>45908937</v>
      </c>
      <c r="M22" s="110">
        <f>N22/N21*100</f>
        <v>100</v>
      </c>
      <c r="N22" s="118">
        <v>70309858</v>
      </c>
      <c r="O22" s="120">
        <f>(D22-E22)/L22</f>
        <v>0.03147737879446</v>
      </c>
      <c r="P22" s="120">
        <v>0.024</v>
      </c>
      <c r="Q22" s="120" t="str">
        <f>IF(O22&gt;P22,"ИӘ","ЖОҚ")</f>
        <v>ИӘ</v>
      </c>
      <c r="R22" s="113"/>
      <c r="S22" s="114" t="str">
        <f>IF(R22&gt;0.04,"ДА","НЕТ")</f>
        <v>НЕТ</v>
      </c>
      <c r="T22" s="115"/>
      <c r="U22" s="115"/>
      <c r="V22" s="115"/>
      <c r="W22" s="115"/>
      <c r="X22" s="114"/>
      <c r="Y22" s="121" t="s">
        <v>0</v>
      </c>
      <c r="Z22" s="116"/>
      <c r="AA22" s="136"/>
      <c r="AB22" s="79"/>
    </row>
    <row r="23" spans="1:27" ht="52.5" customHeight="1">
      <c r="A23" s="127">
        <v>4</v>
      </c>
      <c r="B23" s="125" t="s">
        <v>33</v>
      </c>
      <c r="C23" s="125"/>
      <c r="D23" s="110">
        <v>1620229</v>
      </c>
      <c r="E23" s="110">
        <v>136218</v>
      </c>
      <c r="F23" s="118">
        <f>F24</f>
        <v>53679086</v>
      </c>
      <c r="G23" s="118">
        <f>G24</f>
        <v>424733</v>
      </c>
      <c r="H23" s="118">
        <f>H24</f>
        <v>177043</v>
      </c>
      <c r="I23" s="118">
        <f>I24</f>
        <v>357702</v>
      </c>
      <c r="J23" s="118">
        <f>J24</f>
        <v>503128</v>
      </c>
      <c r="K23" s="118">
        <v>304857</v>
      </c>
      <c r="L23" s="110">
        <f>F23+(G23+H23+I23+J23)*10+K23</f>
        <v>68610003</v>
      </c>
      <c r="M23" s="110" t="s">
        <v>1</v>
      </c>
      <c r="N23" s="118">
        <f>N24</f>
        <v>157764410</v>
      </c>
      <c r="O23" s="120">
        <f>(D23-E23)/L23</f>
        <v>0.021629659453593086</v>
      </c>
      <c r="P23" s="120">
        <f>0.04*0.2</f>
        <v>0.008</v>
      </c>
      <c r="Q23" s="120" t="str">
        <f>IF(O23&gt;P23,"ИӘ","ЖОҚ")</f>
        <v>ИӘ</v>
      </c>
      <c r="R23" s="113">
        <f>O23+O24</f>
        <v>0.10217864964092047</v>
      </c>
      <c r="S23" s="114" t="str">
        <f>IF(R23&gt;=0.04,"ИӘ","ЖОҚ")</f>
        <v>ИӘ</v>
      </c>
      <c r="T23" s="115">
        <v>6.35</v>
      </c>
      <c r="U23" s="115">
        <v>23.19</v>
      </c>
      <c r="V23" s="115">
        <v>40.47</v>
      </c>
      <c r="W23" s="115">
        <v>27.489</v>
      </c>
      <c r="X23" s="114" t="str">
        <f>IF(V23&gt;W23,"ИӘ","ЖОҚ")</f>
        <v>ИӘ</v>
      </c>
      <c r="Y23" s="121" t="s">
        <v>0</v>
      </c>
      <c r="Z23" s="116" t="s">
        <v>53</v>
      </c>
      <c r="AA23" s="137"/>
    </row>
    <row r="24" spans="1:28" s="78" customFormat="1" ht="47.25" customHeight="1">
      <c r="A24" s="127"/>
      <c r="B24" s="126" t="s">
        <v>34</v>
      </c>
      <c r="C24" s="126"/>
      <c r="D24" s="111">
        <v>5765150</v>
      </c>
      <c r="E24" s="110">
        <v>242636</v>
      </c>
      <c r="F24" s="111">
        <v>53679086</v>
      </c>
      <c r="G24" s="111">
        <v>424733</v>
      </c>
      <c r="H24" s="118">
        <v>177043</v>
      </c>
      <c r="I24" s="118">
        <v>357702</v>
      </c>
      <c r="J24" s="118">
        <v>503128</v>
      </c>
      <c r="K24" s="110">
        <v>255788</v>
      </c>
      <c r="L24" s="110">
        <f>F24+(G24+H24+I24+J24)*10+K24</f>
        <v>68560934</v>
      </c>
      <c r="M24" s="110">
        <f>N24/N23*100</f>
        <v>100</v>
      </c>
      <c r="N24" s="118">
        <v>157764410</v>
      </c>
      <c r="O24" s="120">
        <f>(D24-E24)/L24</f>
        <v>0.08054899018732738</v>
      </c>
      <c r="P24" s="120">
        <f>0.04*0.8</f>
        <v>0.032</v>
      </c>
      <c r="Q24" s="120" t="str">
        <f>IF(O24&gt;P24,"ИӘ","ЖОҚ")</f>
        <v>ИӘ</v>
      </c>
      <c r="R24" s="113"/>
      <c r="S24" s="114" t="str">
        <f>IF(R24&gt;0.04,"ДА","НЕТ")</f>
        <v>НЕТ</v>
      </c>
      <c r="T24" s="115"/>
      <c r="U24" s="115"/>
      <c r="V24" s="115"/>
      <c r="W24" s="115"/>
      <c r="X24" s="114"/>
      <c r="Y24" s="121" t="s">
        <v>0</v>
      </c>
      <c r="Z24" s="116"/>
      <c r="AA24" s="136"/>
      <c r="AB24" s="79"/>
    </row>
    <row r="25" spans="1:28" s="78" customFormat="1" ht="47.25" customHeight="1">
      <c r="A25" s="128">
        <v>5</v>
      </c>
      <c r="B25" s="126" t="s">
        <v>43</v>
      </c>
      <c r="C25" s="126"/>
      <c r="D25" s="111">
        <v>18138537</v>
      </c>
      <c r="E25" s="110">
        <v>592073</v>
      </c>
      <c r="F25" s="110">
        <v>169231502</v>
      </c>
      <c r="G25" s="110">
        <v>1077883</v>
      </c>
      <c r="H25" s="111">
        <v>263071</v>
      </c>
      <c r="I25" s="110">
        <v>3659099</v>
      </c>
      <c r="J25" s="110">
        <v>341834</v>
      </c>
      <c r="K25" s="110">
        <v>1262176</v>
      </c>
      <c r="L25" s="110">
        <f>F25+(G25+H25+I25+J25)*10+K25</f>
        <v>223912548</v>
      </c>
      <c r="M25" s="110">
        <f>N25/N25*100</f>
        <v>100</v>
      </c>
      <c r="N25" s="118">
        <v>389047464</v>
      </c>
      <c r="O25" s="120">
        <f>(D25-E25)/L25</f>
        <v>0.07836302233495195</v>
      </c>
      <c r="P25" s="120">
        <v>0.04</v>
      </c>
      <c r="Q25" s="120" t="str">
        <f>IF(O25&gt;P25,"ИӘ","ЖОҚ")</f>
        <v>ИӘ</v>
      </c>
      <c r="R25" s="120" t="s">
        <v>1</v>
      </c>
      <c r="S25" s="120" t="s">
        <v>1</v>
      </c>
      <c r="T25" s="121">
        <v>6.02</v>
      </c>
      <c r="U25" s="121">
        <v>20.38</v>
      </c>
      <c r="V25" s="121">
        <v>40.62</v>
      </c>
      <c r="W25" s="121">
        <v>27.489</v>
      </c>
      <c r="X25" s="129" t="s">
        <v>53</v>
      </c>
      <c r="Y25" s="121" t="s">
        <v>0</v>
      </c>
      <c r="Z25" s="130" t="s">
        <v>53</v>
      </c>
      <c r="AA25" s="136"/>
      <c r="AB25" s="79"/>
    </row>
    <row r="26" spans="1:29" s="78" customFormat="1" ht="47.25" customHeight="1">
      <c r="A26" s="128">
        <v>6</v>
      </c>
      <c r="B26" s="126" t="s">
        <v>37</v>
      </c>
      <c r="C26" s="126"/>
      <c r="D26" s="111">
        <v>10542380</v>
      </c>
      <c r="E26" s="110">
        <v>3988952</v>
      </c>
      <c r="F26" s="110">
        <v>99505772</v>
      </c>
      <c r="G26" s="110">
        <v>918131</v>
      </c>
      <c r="H26" s="111">
        <v>85303</v>
      </c>
      <c r="I26" s="110">
        <v>629173</v>
      </c>
      <c r="J26" s="110">
        <v>2038566</v>
      </c>
      <c r="K26" s="110">
        <v>697341</v>
      </c>
      <c r="L26" s="110">
        <f>F26+(G26+H26+I26+J26)*10+K26</f>
        <v>136914843</v>
      </c>
      <c r="M26" s="110">
        <f>N26/N26*100</f>
        <v>100</v>
      </c>
      <c r="N26" s="118">
        <v>154963059</v>
      </c>
      <c r="O26" s="120">
        <f>(D26-E26)/L26</f>
        <v>0.04786499298691815</v>
      </c>
      <c r="P26" s="120">
        <v>0.04</v>
      </c>
      <c r="Q26" s="120" t="str">
        <f>IF(O26&gt;P26,"ИӘ","ЖОҚ")</f>
        <v>ИӘ</v>
      </c>
      <c r="R26" s="120" t="s">
        <v>1</v>
      </c>
      <c r="S26" s="120" t="s">
        <v>1</v>
      </c>
      <c r="T26" s="121">
        <v>-9.83</v>
      </c>
      <c r="U26" s="121">
        <v>-1.16</v>
      </c>
      <c r="V26" s="121">
        <v>37.64</v>
      </c>
      <c r="W26" s="121">
        <v>27.489</v>
      </c>
      <c r="X26" s="129" t="str">
        <f>IF(V26&gt;W26,"ИӘ","ЖОҚ")</f>
        <v>ИӘ</v>
      </c>
      <c r="Y26" s="121" t="s">
        <v>0</v>
      </c>
      <c r="Z26" s="130" t="s">
        <v>53</v>
      </c>
      <c r="AA26" s="138"/>
      <c r="AB26" s="79"/>
      <c r="AC26" s="81"/>
    </row>
    <row r="27" spans="1:28" s="78" customFormat="1" ht="46.5" customHeight="1">
      <c r="A27" s="128">
        <v>7</v>
      </c>
      <c r="B27" s="126" t="s">
        <v>38</v>
      </c>
      <c r="C27" s="126"/>
      <c r="D27" s="111">
        <v>29846251</v>
      </c>
      <c r="E27" s="110">
        <v>1404333</v>
      </c>
      <c r="F27" s="110">
        <v>181154104</v>
      </c>
      <c r="G27" s="110">
        <v>1034186</v>
      </c>
      <c r="H27" s="111">
        <v>53576</v>
      </c>
      <c r="I27" s="110">
        <v>7621161</v>
      </c>
      <c r="J27" s="110">
        <v>4273727</v>
      </c>
      <c r="K27" s="110">
        <v>4516920</v>
      </c>
      <c r="L27" s="110">
        <f>F27+(G27+H27+I27+J27)*10+K27</f>
        <v>315497524</v>
      </c>
      <c r="M27" s="110">
        <f>N27/N27*100</f>
        <v>100</v>
      </c>
      <c r="N27" s="118">
        <v>748969004</v>
      </c>
      <c r="O27" s="120">
        <f>(D27-E27)/L27</f>
        <v>0.09014941746420806</v>
      </c>
      <c r="P27" s="120">
        <v>0.04</v>
      </c>
      <c r="Q27" s="120" t="str">
        <f>IF(O27&gt;P27,"ИӘ","ЖОҚ")</f>
        <v>ИӘ</v>
      </c>
      <c r="R27" s="120" t="s">
        <v>1</v>
      </c>
      <c r="S27" s="120" t="s">
        <v>1</v>
      </c>
      <c r="T27" s="121">
        <v>5.98</v>
      </c>
      <c r="U27" s="121">
        <v>21.32</v>
      </c>
      <c r="V27" s="121">
        <v>48.73</v>
      </c>
      <c r="W27" s="121">
        <v>27.489</v>
      </c>
      <c r="X27" s="129" t="str">
        <f>IF(V27&gt;W27,"ИӘ","ЖОҚ")</f>
        <v>ИӘ</v>
      </c>
      <c r="Y27" s="121" t="s">
        <v>0</v>
      </c>
      <c r="Z27" s="130" t="s">
        <v>53</v>
      </c>
      <c r="AA27" s="136"/>
      <c r="AB27" s="79"/>
    </row>
    <row r="28" spans="1:28" s="78" customFormat="1" ht="47.25" customHeight="1">
      <c r="A28" s="128">
        <v>8</v>
      </c>
      <c r="B28" s="126" t="s">
        <v>39</v>
      </c>
      <c r="C28" s="126"/>
      <c r="D28" s="111">
        <v>1225516</v>
      </c>
      <c r="E28" s="110">
        <v>63967</v>
      </c>
      <c r="F28" s="110">
        <v>17188281</v>
      </c>
      <c r="G28" s="110">
        <v>99964</v>
      </c>
      <c r="H28" s="111">
        <v>9769</v>
      </c>
      <c r="I28" s="110">
        <v>13697</v>
      </c>
      <c r="J28" s="110">
        <v>339531</v>
      </c>
      <c r="K28" s="110">
        <v>253462</v>
      </c>
      <c r="L28" s="110">
        <f>F28+(G28+H28+I28+J28)*10+K28</f>
        <v>22071353</v>
      </c>
      <c r="M28" s="110">
        <f>N28/N28*100</f>
        <v>100</v>
      </c>
      <c r="N28" s="118">
        <v>24585185</v>
      </c>
      <c r="O28" s="120">
        <f>(D28-E28)/L28</f>
        <v>0.05262699572608893</v>
      </c>
      <c r="P28" s="120">
        <v>0.04</v>
      </c>
      <c r="Q28" s="120" t="str">
        <f>IF(O28&gt;P28,"ИӘ","ЖОҚ")</f>
        <v>ИӘ</v>
      </c>
      <c r="R28" s="120" t="s">
        <v>1</v>
      </c>
      <c r="S28" s="120" t="s">
        <v>1</v>
      </c>
      <c r="T28" s="121">
        <v>2.05</v>
      </c>
      <c r="U28" s="121">
        <v>6.79</v>
      </c>
      <c r="V28" s="121">
        <v>28.45</v>
      </c>
      <c r="W28" s="121">
        <v>27.489</v>
      </c>
      <c r="X28" s="129" t="str">
        <f>IF(V28&gt;W28,"ИӘ","ЖОҚ")</f>
        <v>ИӘ</v>
      </c>
      <c r="Y28" s="121" t="s">
        <v>53</v>
      </c>
      <c r="Z28" s="130" t="s">
        <v>53</v>
      </c>
      <c r="AA28" s="136"/>
      <c r="AB28" s="79"/>
    </row>
    <row r="29" spans="1:28" s="78" customFormat="1" ht="47.25" customHeight="1">
      <c r="A29" s="128">
        <v>9</v>
      </c>
      <c r="B29" s="126" t="s">
        <v>40</v>
      </c>
      <c r="C29" s="126"/>
      <c r="D29" s="111">
        <v>1736549</v>
      </c>
      <c r="E29" s="110">
        <v>92188</v>
      </c>
      <c r="F29" s="110">
        <v>25821899</v>
      </c>
      <c r="G29" s="110">
        <v>442883</v>
      </c>
      <c r="H29" s="111">
        <v>68691</v>
      </c>
      <c r="I29" s="110">
        <v>89070</v>
      </c>
      <c r="J29" s="110">
        <v>117936</v>
      </c>
      <c r="K29" s="110">
        <v>99590</v>
      </c>
      <c r="L29" s="110">
        <f>F29+(G29+H29+I29+J29)*10+K29</f>
        <v>33107289</v>
      </c>
      <c r="M29" s="110">
        <f>N29/N29*100</f>
        <v>100</v>
      </c>
      <c r="N29" s="118">
        <v>80716275</v>
      </c>
      <c r="O29" s="120">
        <f>(D29-E29)/L29</f>
        <v>0.04966764267530331</v>
      </c>
      <c r="P29" s="120">
        <v>0.04</v>
      </c>
      <c r="Q29" s="120" t="str">
        <f>IF(O29&gt;P29,"ИӘ","ЖОҚ")</f>
        <v>ИӘ</v>
      </c>
      <c r="R29" s="120" t="s">
        <v>1</v>
      </c>
      <c r="S29" s="120" t="s">
        <v>1</v>
      </c>
      <c r="T29" s="121">
        <v>5.42</v>
      </c>
      <c r="U29" s="121">
        <v>23.86</v>
      </c>
      <c r="V29" s="121">
        <v>42.67</v>
      </c>
      <c r="W29" s="121">
        <v>27.489</v>
      </c>
      <c r="X29" s="129" t="str">
        <f>IF(V29&gt;W29,"ИӘ","ЖОҚ")</f>
        <v>ИӘ</v>
      </c>
      <c r="Y29" s="121" t="s">
        <v>0</v>
      </c>
      <c r="Z29" s="130" t="s">
        <v>53</v>
      </c>
      <c r="AA29" s="136"/>
      <c r="AB29" s="79"/>
    </row>
    <row r="30" spans="1:28" s="78" customFormat="1" ht="47.25" customHeight="1">
      <c r="A30" s="128">
        <v>10</v>
      </c>
      <c r="B30" s="126" t="s">
        <v>35</v>
      </c>
      <c r="C30" s="126"/>
      <c r="D30" s="111">
        <v>3075382</v>
      </c>
      <c r="E30" s="110">
        <v>19420</v>
      </c>
      <c r="F30" s="110">
        <v>40331818</v>
      </c>
      <c r="G30" s="110">
        <v>234171</v>
      </c>
      <c r="H30" s="111">
        <v>70545</v>
      </c>
      <c r="I30" s="110">
        <v>469084</v>
      </c>
      <c r="J30" s="110">
        <v>45074</v>
      </c>
      <c r="K30" s="110">
        <v>192403</v>
      </c>
      <c r="L30" s="110">
        <f>F30+(G30+H30+I30+J30)*10+K30</f>
        <v>48712961</v>
      </c>
      <c r="M30" s="110">
        <f>N30/N30*100</f>
        <v>100</v>
      </c>
      <c r="N30" s="118">
        <v>75493712</v>
      </c>
      <c r="O30" s="120">
        <f>(D30-E30)/L30</f>
        <v>0.06273406373305865</v>
      </c>
      <c r="P30" s="120">
        <v>0.04</v>
      </c>
      <c r="Q30" s="120" t="str">
        <f>IF(O30&gt;P30,"ИӘ","ЖОҚ")</f>
        <v>ИӘ</v>
      </c>
      <c r="R30" s="120" t="s">
        <v>1</v>
      </c>
      <c r="S30" s="120" t="s">
        <v>1</v>
      </c>
      <c r="T30" s="121">
        <v>7.67</v>
      </c>
      <c r="U30" s="121">
        <v>18.09</v>
      </c>
      <c r="V30" s="121">
        <v>29.58</v>
      </c>
      <c r="W30" s="121">
        <v>27.489</v>
      </c>
      <c r="X30" s="129" t="str">
        <f>IF(V30&gt;W30,"ИӘ","ЖОҚ")</f>
        <v>ИӘ</v>
      </c>
      <c r="Y30" s="121" t="s">
        <v>0</v>
      </c>
      <c r="Z30" s="130" t="s">
        <v>53</v>
      </c>
      <c r="AA30" s="136"/>
      <c r="AB30" s="79"/>
    </row>
    <row r="31" spans="1:28" s="78" customFormat="1" ht="47.25" customHeight="1">
      <c r="A31" s="128">
        <v>11</v>
      </c>
      <c r="B31" s="126" t="s">
        <v>41</v>
      </c>
      <c r="C31" s="126"/>
      <c r="D31" s="111">
        <v>2528596</v>
      </c>
      <c r="E31" s="110">
        <v>343433</v>
      </c>
      <c r="F31" s="110">
        <v>30754668</v>
      </c>
      <c r="G31" s="110">
        <v>301848</v>
      </c>
      <c r="H31" s="111">
        <v>31404</v>
      </c>
      <c r="I31" s="110">
        <v>72416</v>
      </c>
      <c r="J31" s="110">
        <v>584863</v>
      </c>
      <c r="K31" s="110">
        <v>25363</v>
      </c>
      <c r="L31" s="110">
        <f>F31+(G31+H31+I31+J31)*10+K31</f>
        <v>40685341</v>
      </c>
      <c r="M31" s="110">
        <f>N31/N31*100</f>
        <v>100</v>
      </c>
      <c r="N31" s="118">
        <v>62192168</v>
      </c>
      <c r="O31" s="120">
        <f>(D31-E31)/L31</f>
        <v>0.05370885302399211</v>
      </c>
      <c r="P31" s="120">
        <v>0.04</v>
      </c>
      <c r="Q31" s="120" t="str">
        <f>IF(O31&gt;P31,"ИӘ","ЖОҚ")</f>
        <v>ИӘ</v>
      </c>
      <c r="R31" s="120" t="s">
        <v>1</v>
      </c>
      <c r="S31" s="120" t="s">
        <v>1</v>
      </c>
      <c r="T31" s="121">
        <v>2.78</v>
      </c>
      <c r="U31" s="121">
        <v>9.96</v>
      </c>
      <c r="V31" s="121">
        <v>38.46</v>
      </c>
      <c r="W31" s="121">
        <v>27.489</v>
      </c>
      <c r="X31" s="129" t="str">
        <f>IF(V31&gt;W31,"ИӘ","ЖОҚ")</f>
        <v>ИӘ</v>
      </c>
      <c r="Y31" s="121" t="s">
        <v>0</v>
      </c>
      <c r="Z31" s="130" t="s">
        <v>53</v>
      </c>
      <c r="AA31" s="136"/>
      <c r="AB31" s="79"/>
    </row>
    <row r="32" spans="1:28" s="78" customFormat="1" ht="47.25" customHeight="1">
      <c r="A32" s="128">
        <v>12</v>
      </c>
      <c r="B32" s="126" t="s">
        <v>42</v>
      </c>
      <c r="C32" s="126"/>
      <c r="D32" s="111">
        <v>3242602</v>
      </c>
      <c r="E32" s="110">
        <v>51029</v>
      </c>
      <c r="F32" s="110">
        <v>35869565</v>
      </c>
      <c r="G32" s="110">
        <v>414272</v>
      </c>
      <c r="H32" s="111">
        <v>27892</v>
      </c>
      <c r="I32" s="110">
        <v>64243</v>
      </c>
      <c r="J32" s="110">
        <v>154126</v>
      </c>
      <c r="K32" s="110">
        <v>157630</v>
      </c>
      <c r="L32" s="110">
        <f>F32+(G32+H32+I32+J32)*10+K32</f>
        <v>42632525</v>
      </c>
      <c r="M32" s="110">
        <f>N32/N32*100</f>
        <v>100</v>
      </c>
      <c r="N32" s="118">
        <v>114734319</v>
      </c>
      <c r="O32" s="120">
        <f>(D32-E32)/L32</f>
        <v>0.07486239672644301</v>
      </c>
      <c r="P32" s="120">
        <v>0.04</v>
      </c>
      <c r="Q32" s="120" t="str">
        <f>IF(O32&gt;P32,"ИӘ","ЖОҚ")</f>
        <v>ИӘ</v>
      </c>
      <c r="R32" s="120" t="s">
        <v>1</v>
      </c>
      <c r="S32" s="120" t="s">
        <v>1</v>
      </c>
      <c r="T32" s="121">
        <v>5.7</v>
      </c>
      <c r="U32" s="121">
        <v>20.07</v>
      </c>
      <c r="V32" s="121">
        <v>52.92</v>
      </c>
      <c r="W32" s="121">
        <v>27.489</v>
      </c>
      <c r="X32" s="129" t="str">
        <f>IF(V32&gt;W32,"ИӘ","ЖОҚ")</f>
        <v>ИӘ</v>
      </c>
      <c r="Y32" s="121" t="s">
        <v>0</v>
      </c>
      <c r="Z32" s="130" t="s">
        <v>53</v>
      </c>
      <c r="AA32" s="136"/>
      <c r="AB32" s="79"/>
    </row>
    <row r="33" spans="1:28" s="78" customFormat="1" ht="47.25" customHeight="1">
      <c r="A33" s="128">
        <v>13</v>
      </c>
      <c r="B33" s="126" t="s">
        <v>36</v>
      </c>
      <c r="C33" s="126"/>
      <c r="D33" s="111">
        <v>971839</v>
      </c>
      <c r="E33" s="110">
        <v>72692</v>
      </c>
      <c r="F33" s="110">
        <v>15664349</v>
      </c>
      <c r="G33" s="110">
        <v>222406</v>
      </c>
      <c r="H33" s="111">
        <v>31551</v>
      </c>
      <c r="I33" s="110">
        <v>23272</v>
      </c>
      <c r="J33" s="110">
        <v>118699</v>
      </c>
      <c r="K33" s="110">
        <v>0</v>
      </c>
      <c r="L33" s="110">
        <f>F33+(G33+H33+I33+J33)*10+K33</f>
        <v>19623629</v>
      </c>
      <c r="M33" s="110">
        <f>N33/N33*100</f>
        <v>100</v>
      </c>
      <c r="N33" s="118">
        <v>59839797</v>
      </c>
      <c r="O33" s="120">
        <f>(D33-E33)/L33</f>
        <v>0.04581960859533168</v>
      </c>
      <c r="P33" s="120">
        <v>0.04</v>
      </c>
      <c r="Q33" s="120" t="str">
        <f>IF(O33&gt;P33,"ИӘ","ЖОҚ")</f>
        <v>ИӘ</v>
      </c>
      <c r="R33" s="120" t="s">
        <v>1</v>
      </c>
      <c r="S33" s="120" t="s">
        <v>1</v>
      </c>
      <c r="T33" s="121">
        <v>6.33</v>
      </c>
      <c r="U33" s="121">
        <v>28.28</v>
      </c>
      <c r="V33" s="121" t="s">
        <v>0</v>
      </c>
      <c r="W33" s="121">
        <v>27.489</v>
      </c>
      <c r="X33" s="129" t="s">
        <v>0</v>
      </c>
      <c r="Y33" s="121" t="s">
        <v>0</v>
      </c>
      <c r="Z33" s="130" t="s">
        <v>53</v>
      </c>
      <c r="AA33" s="136"/>
      <c r="AB33" s="79"/>
    </row>
    <row r="34" spans="1:27" s="60" customFormat="1" ht="47.25" customHeight="1">
      <c r="A34" s="131" t="s">
        <v>26</v>
      </c>
      <c r="B34" s="131"/>
      <c r="C34" s="131"/>
      <c r="D34" s="120" t="s">
        <v>1</v>
      </c>
      <c r="E34" s="120" t="s">
        <v>1</v>
      </c>
      <c r="F34" s="120" t="s">
        <v>1</v>
      </c>
      <c r="G34" s="120" t="s">
        <v>1</v>
      </c>
      <c r="H34" s="120" t="s">
        <v>1</v>
      </c>
      <c r="I34" s="120" t="s">
        <v>1</v>
      </c>
      <c r="J34" s="120" t="s">
        <v>1</v>
      </c>
      <c r="K34" s="120" t="s">
        <v>1</v>
      </c>
      <c r="L34" s="120" t="s">
        <v>1</v>
      </c>
      <c r="M34" s="120"/>
      <c r="N34" s="120" t="s">
        <v>1</v>
      </c>
      <c r="O34" s="120" t="s">
        <v>1</v>
      </c>
      <c r="P34" s="120" t="s">
        <v>1</v>
      </c>
      <c r="Q34" s="120" t="s">
        <v>1</v>
      </c>
      <c r="R34" s="120" t="s">
        <v>1</v>
      </c>
      <c r="S34" s="120" t="s">
        <v>1</v>
      </c>
      <c r="T34" s="121">
        <v>3.69</v>
      </c>
      <c r="U34" s="121">
        <v>15.33</v>
      </c>
      <c r="V34" s="121">
        <v>39.5</v>
      </c>
      <c r="W34" s="120" t="s">
        <v>1</v>
      </c>
      <c r="X34" s="120" t="s">
        <v>1</v>
      </c>
      <c r="Y34" s="120" t="s">
        <v>1</v>
      </c>
      <c r="Z34" s="120" t="s">
        <v>1</v>
      </c>
      <c r="AA34" s="139"/>
    </row>
    <row r="35" spans="1:27" s="60" customFormat="1" ht="47.25" customHeight="1">
      <c r="A35" s="132" t="s">
        <v>27</v>
      </c>
      <c r="B35" s="132"/>
      <c r="C35" s="132"/>
      <c r="D35" s="133" t="s">
        <v>1</v>
      </c>
      <c r="E35" s="133" t="s">
        <v>1</v>
      </c>
      <c r="F35" s="133" t="s">
        <v>1</v>
      </c>
      <c r="G35" s="133" t="s">
        <v>1</v>
      </c>
      <c r="H35" s="133" t="s">
        <v>1</v>
      </c>
      <c r="I35" s="133" t="s">
        <v>1</v>
      </c>
      <c r="J35" s="133" t="s">
        <v>1</v>
      </c>
      <c r="K35" s="133" t="s">
        <v>1</v>
      </c>
      <c r="L35" s="133" t="s">
        <v>1</v>
      </c>
      <c r="M35" s="133"/>
      <c r="N35" s="133" t="s">
        <v>1</v>
      </c>
      <c r="O35" s="133" t="s">
        <v>1</v>
      </c>
      <c r="P35" s="133" t="s">
        <v>1</v>
      </c>
      <c r="Q35" s="133" t="s">
        <v>1</v>
      </c>
      <c r="R35" s="133" t="s">
        <v>1</v>
      </c>
      <c r="S35" s="133" t="s">
        <v>1</v>
      </c>
      <c r="T35" s="133" t="s">
        <v>1</v>
      </c>
      <c r="U35" s="133" t="s">
        <v>1</v>
      </c>
      <c r="V35" s="134">
        <v>39.27</v>
      </c>
      <c r="W35" s="133" t="s">
        <v>1</v>
      </c>
      <c r="X35" s="133" t="s">
        <v>1</v>
      </c>
      <c r="Y35" s="133" t="s">
        <v>1</v>
      </c>
      <c r="Z35" s="133" t="s">
        <v>1</v>
      </c>
      <c r="AA35" s="140"/>
    </row>
    <row r="36" spans="1:26" s="60" customFormat="1" ht="21" customHeight="1">
      <c r="A36" s="77" t="s">
        <v>28</v>
      </c>
      <c r="B36" s="76"/>
      <c r="C36" s="76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64"/>
      <c r="W36" s="75"/>
      <c r="X36" s="75"/>
      <c r="Y36" s="75"/>
      <c r="Z36" s="75"/>
    </row>
    <row r="37" spans="1:26" s="60" customFormat="1" ht="38.2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0"/>
      <c r="N37" s="70"/>
      <c r="O37" s="69"/>
      <c r="P37" s="65"/>
      <c r="Q37" s="65"/>
      <c r="R37" s="65"/>
      <c r="S37" s="65"/>
      <c r="T37" s="64"/>
      <c r="U37" s="63">
        <v>1</v>
      </c>
      <c r="V37" s="73" t="s">
        <v>45</v>
      </c>
      <c r="W37" s="72"/>
      <c r="X37" s="72"/>
      <c r="Y37" s="72"/>
      <c r="Z37" s="61">
        <v>12</v>
      </c>
    </row>
    <row r="38" spans="1:26" s="60" customFormat="1" ht="36.7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1"/>
      <c r="M38" s="71"/>
      <c r="N38" s="70"/>
      <c r="O38" s="69"/>
      <c r="P38" s="65"/>
      <c r="Q38" s="65"/>
      <c r="R38" s="65"/>
      <c r="S38" s="65"/>
      <c r="T38" s="64"/>
      <c r="U38" s="59"/>
      <c r="V38" s="68" t="s">
        <v>46</v>
      </c>
      <c r="W38" s="67"/>
      <c r="X38" s="67"/>
      <c r="Y38" s="67"/>
      <c r="Z38" s="57">
        <v>0</v>
      </c>
    </row>
    <row r="39" spans="1:26" s="60" customFormat="1" ht="45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65"/>
      <c r="Q39" s="65"/>
      <c r="R39" s="65"/>
      <c r="S39" s="65"/>
      <c r="T39" s="64"/>
      <c r="U39" s="63">
        <v>2</v>
      </c>
      <c r="V39" s="62" t="s">
        <v>47</v>
      </c>
      <c r="W39" s="42"/>
      <c r="X39" s="42"/>
      <c r="Y39" s="42"/>
      <c r="Z39" s="61">
        <v>12</v>
      </c>
    </row>
    <row r="40" spans="1:26" s="60" customFormat="1" ht="15.7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5"/>
      <c r="P40" s="65"/>
      <c r="Q40" s="65"/>
      <c r="R40" s="65"/>
      <c r="S40" s="65"/>
      <c r="T40" s="64"/>
      <c r="U40" s="59"/>
      <c r="V40" s="58" t="s">
        <v>48</v>
      </c>
      <c r="W40" s="44"/>
      <c r="X40" s="44"/>
      <c r="Y40" s="44"/>
      <c r="Z40" s="57">
        <v>1</v>
      </c>
    </row>
    <row r="41" spans="1:26" s="60" customFormat="1" ht="13.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5"/>
      <c r="P41" s="65"/>
      <c r="Q41" s="65"/>
      <c r="R41" s="65"/>
      <c r="S41" s="65"/>
      <c r="T41" s="64"/>
      <c r="U41" s="63">
        <v>3</v>
      </c>
      <c r="V41" s="62" t="s">
        <v>49</v>
      </c>
      <c r="W41" s="42"/>
      <c r="X41" s="42"/>
      <c r="Y41" s="42"/>
      <c r="Z41" s="61">
        <v>13</v>
      </c>
    </row>
    <row r="42" spans="3:26" ht="15.75" customHeight="1">
      <c r="C42" s="13"/>
      <c r="D42" s="13"/>
      <c r="E42" s="13"/>
      <c r="U42" s="59"/>
      <c r="V42" s="58" t="s">
        <v>50</v>
      </c>
      <c r="W42" s="44"/>
      <c r="X42" s="44"/>
      <c r="Y42" s="44"/>
      <c r="Z42" s="57">
        <v>0</v>
      </c>
    </row>
    <row r="43" ht="14.25" customHeight="1"/>
    <row r="44" spans="21:26" ht="15.75" customHeight="1">
      <c r="U44" s="56"/>
      <c r="V44" s="55"/>
      <c r="W44" s="26"/>
      <c r="X44" s="26"/>
      <c r="Y44" s="26"/>
      <c r="Z44" s="54"/>
    </row>
    <row r="45" spans="1:26" ht="54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20.25">
      <c r="A46" s="35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3:5" ht="15.75">
      <c r="C47" s="13"/>
      <c r="D47" s="13"/>
      <c r="E47" s="13"/>
    </row>
  </sheetData>
  <sheetProtection/>
  <mergeCells count="98">
    <mergeCell ref="W12:W13"/>
    <mergeCell ref="P12:P13"/>
    <mergeCell ref="V41:Y41"/>
    <mergeCell ref="V42:Y42"/>
    <mergeCell ref="U37:U38"/>
    <mergeCell ref="V37:Y37"/>
    <mergeCell ref="V38:Y38"/>
    <mergeCell ref="U39:U40"/>
    <mergeCell ref="U41:U42"/>
    <mergeCell ref="V39:Y39"/>
    <mergeCell ref="V40:Y40"/>
    <mergeCell ref="A34:C34"/>
    <mergeCell ref="A35:C35"/>
    <mergeCell ref="A11:A13"/>
    <mergeCell ref="X12:X13"/>
    <mergeCell ref="S12:S13"/>
    <mergeCell ref="T12:T13"/>
    <mergeCell ref="E12:E13"/>
    <mergeCell ref="F12:F13"/>
    <mergeCell ref="T11:X11"/>
    <mergeCell ref="D11:S11"/>
    <mergeCell ref="L12:L13"/>
    <mergeCell ref="N12:N13"/>
    <mergeCell ref="O12:O13"/>
    <mergeCell ref="B11:C13"/>
    <mergeCell ref="A9:Z9"/>
    <mergeCell ref="Z11:Z13"/>
    <mergeCell ref="Y11:Y13"/>
    <mergeCell ref="G12:J12"/>
    <mergeCell ref="U12:U13"/>
    <mergeCell ref="V12:V13"/>
    <mergeCell ref="A15:A17"/>
    <mergeCell ref="O15:O16"/>
    <mergeCell ref="R12:R13"/>
    <mergeCell ref="D12:D13"/>
    <mergeCell ref="P15:P16"/>
    <mergeCell ref="Q15:Q16"/>
    <mergeCell ref="R15:R17"/>
    <mergeCell ref="B15:B16"/>
    <mergeCell ref="Q12:Q13"/>
    <mergeCell ref="K12:K13"/>
    <mergeCell ref="Z15:Z17"/>
    <mergeCell ref="A18:A20"/>
    <mergeCell ref="O18:O19"/>
    <mergeCell ref="P18:P19"/>
    <mergeCell ref="Q18:Q19"/>
    <mergeCell ref="R18:R20"/>
    <mergeCell ref="S18:S20"/>
    <mergeCell ref="T18:T20"/>
    <mergeCell ref="T15:T17"/>
    <mergeCell ref="X15:X17"/>
    <mergeCell ref="V15:V17"/>
    <mergeCell ref="W15:W17"/>
    <mergeCell ref="A21:A22"/>
    <mergeCell ref="B21:C21"/>
    <mergeCell ref="R21:R22"/>
    <mergeCell ref="U15:U17"/>
    <mergeCell ref="S15:S17"/>
    <mergeCell ref="S21:S22"/>
    <mergeCell ref="B22:C22"/>
    <mergeCell ref="Z18:Z20"/>
    <mergeCell ref="T21:T22"/>
    <mergeCell ref="U21:U22"/>
    <mergeCell ref="V21:V22"/>
    <mergeCell ref="W21:W22"/>
    <mergeCell ref="X21:X22"/>
    <mergeCell ref="V18:V20"/>
    <mergeCell ref="X18:X20"/>
    <mergeCell ref="W18:W20"/>
    <mergeCell ref="Z23:Z24"/>
    <mergeCell ref="B24:C24"/>
    <mergeCell ref="B23:C23"/>
    <mergeCell ref="R23:R24"/>
    <mergeCell ref="T23:T24"/>
    <mergeCell ref="U23:U24"/>
    <mergeCell ref="S23:S24"/>
    <mergeCell ref="B18:B19"/>
    <mergeCell ref="Z21:Z22"/>
    <mergeCell ref="A45:Z45"/>
    <mergeCell ref="A46:O46"/>
    <mergeCell ref="B25:C25"/>
    <mergeCell ref="B26:C26"/>
    <mergeCell ref="B27:C27"/>
    <mergeCell ref="B29:C29"/>
    <mergeCell ref="B30:C30"/>
    <mergeCell ref="B31:C31"/>
    <mergeCell ref="B33:C33"/>
    <mergeCell ref="B32:C32"/>
    <mergeCell ref="Y15:Y16"/>
    <mergeCell ref="Y18:Y19"/>
    <mergeCell ref="A37:L37"/>
    <mergeCell ref="B14:C14"/>
    <mergeCell ref="B28:C28"/>
    <mergeCell ref="W23:W24"/>
    <mergeCell ref="X23:X24"/>
    <mergeCell ref="A23:A24"/>
    <mergeCell ref="V23:V24"/>
    <mergeCell ref="U18:U20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47"/>
  <sheetViews>
    <sheetView zoomScale="70" zoomScaleNormal="70" zoomScalePageLayoutView="0" workbookViewId="0" topLeftCell="C7">
      <selection activeCell="A11" sqref="A11:A13"/>
    </sheetView>
  </sheetViews>
  <sheetFormatPr defaultColWidth="9.00390625" defaultRowHeight="12.75"/>
  <cols>
    <col min="1" max="2" width="7.625" style="53" customWidth="1"/>
    <col min="3" max="3" width="33.375" style="52" customWidth="1"/>
    <col min="4" max="12" width="16.00390625" style="52" customWidth="1"/>
    <col min="13" max="13" width="18.75390625" style="52" customWidth="1"/>
    <col min="14" max="14" width="18.75390625" style="52" hidden="1" customWidth="1"/>
    <col min="15" max="15" width="18.75390625" style="52" customWidth="1"/>
    <col min="16" max="19" width="15.375" style="52" customWidth="1"/>
    <col min="20" max="20" width="15.00390625" style="52" customWidth="1"/>
    <col min="21" max="23" width="16.00390625" style="52" customWidth="1"/>
    <col min="24" max="24" width="14.75390625" style="52" customWidth="1"/>
    <col min="25" max="25" width="14.25390625" style="52" customWidth="1"/>
    <col min="26" max="26" width="15.125" style="52" customWidth="1"/>
    <col min="27" max="27" width="15.75390625" style="52" customWidth="1"/>
    <col min="28" max="28" width="18.375" style="52" customWidth="1"/>
    <col min="29" max="29" width="14.25390625" style="52" customWidth="1"/>
    <col min="30" max="16384" width="9.125" style="5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9" spans="1:27" ht="42" customHeight="1">
      <c r="A9" s="38" t="s">
        <v>63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3:28" ht="18.75">
      <c r="C10" s="11"/>
      <c r="D10" s="11"/>
      <c r="E10" s="11"/>
      <c r="F10" s="11"/>
      <c r="G10" s="11"/>
      <c r="H10" s="11"/>
      <c r="I10" s="11"/>
      <c r="J10" s="11"/>
      <c r="K10" s="11"/>
      <c r="L10" s="11"/>
      <c r="T10" s="12"/>
      <c r="U10" s="12"/>
      <c r="V10" s="12"/>
      <c r="AA10" s="88" t="s">
        <v>54</v>
      </c>
      <c r="AB10" s="87"/>
    </row>
    <row r="11" spans="1:27" s="17" customFormat="1" ht="18.75" customHeight="1">
      <c r="A11" s="84" t="s">
        <v>2</v>
      </c>
      <c r="B11" s="84" t="s">
        <v>3</v>
      </c>
      <c r="C11" s="84" t="s">
        <v>3</v>
      </c>
      <c r="D11" s="51" t="s">
        <v>4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 t="s">
        <v>5</v>
      </c>
      <c r="V11" s="51"/>
      <c r="W11" s="51"/>
      <c r="X11" s="51"/>
      <c r="Y11" s="51"/>
      <c r="Z11" s="84" t="s">
        <v>6</v>
      </c>
      <c r="AA11" s="84" t="s">
        <v>7</v>
      </c>
    </row>
    <row r="12" spans="1:27" s="17" customFormat="1" ht="18.75" customHeight="1">
      <c r="A12" s="84"/>
      <c r="B12" s="84"/>
      <c r="C12" s="84"/>
      <c r="D12" s="84" t="s">
        <v>8</v>
      </c>
      <c r="E12" s="84" t="s">
        <v>9</v>
      </c>
      <c r="F12" s="84" t="s">
        <v>62</v>
      </c>
      <c r="G12" s="84" t="s">
        <v>10</v>
      </c>
      <c r="H12" s="51" t="s">
        <v>11</v>
      </c>
      <c r="I12" s="51"/>
      <c r="J12" s="51"/>
      <c r="K12" s="51"/>
      <c r="L12" s="84" t="s">
        <v>12</v>
      </c>
      <c r="M12" s="84" t="s">
        <v>13</v>
      </c>
      <c r="N12" s="85"/>
      <c r="O12" s="84" t="s">
        <v>14</v>
      </c>
      <c r="P12" s="84" t="s">
        <v>15</v>
      </c>
      <c r="Q12" s="84" t="s">
        <v>16</v>
      </c>
      <c r="R12" s="84" t="s">
        <v>17</v>
      </c>
      <c r="S12" s="84" t="s">
        <v>18</v>
      </c>
      <c r="T12" s="84" t="s">
        <v>19</v>
      </c>
      <c r="U12" s="39" t="s">
        <v>55</v>
      </c>
      <c r="V12" s="39" t="s">
        <v>56</v>
      </c>
      <c r="W12" s="39" t="s">
        <v>57</v>
      </c>
      <c r="X12" s="84" t="s">
        <v>20</v>
      </c>
      <c r="Y12" s="84" t="s">
        <v>21</v>
      </c>
      <c r="Z12" s="84"/>
      <c r="AA12" s="84"/>
    </row>
    <row r="13" spans="1:27" s="83" customFormat="1" ht="120" customHeight="1" thickBot="1">
      <c r="A13" s="84"/>
      <c r="B13" s="84"/>
      <c r="C13" s="84"/>
      <c r="D13" s="84"/>
      <c r="E13" s="84"/>
      <c r="F13" s="84"/>
      <c r="G13" s="84"/>
      <c r="H13" s="85" t="s">
        <v>22</v>
      </c>
      <c r="I13" s="85" t="s">
        <v>23</v>
      </c>
      <c r="J13" s="86" t="s">
        <v>24</v>
      </c>
      <c r="K13" s="86" t="s">
        <v>25</v>
      </c>
      <c r="L13" s="84"/>
      <c r="M13" s="84"/>
      <c r="N13" s="85"/>
      <c r="O13" s="84"/>
      <c r="P13" s="84"/>
      <c r="Q13" s="84"/>
      <c r="R13" s="84"/>
      <c r="S13" s="84"/>
      <c r="T13" s="84"/>
      <c r="U13" s="40"/>
      <c r="V13" s="40"/>
      <c r="W13" s="40"/>
      <c r="X13" s="84"/>
      <c r="Y13" s="84"/>
      <c r="Z13" s="84"/>
      <c r="AA13" s="84"/>
    </row>
    <row r="14" spans="1:27" s="83" customFormat="1" ht="24" customHeight="1">
      <c r="A14" s="91">
        <v>1</v>
      </c>
      <c r="B14" s="92">
        <v>2</v>
      </c>
      <c r="C14" s="93"/>
      <c r="D14" s="91">
        <v>3</v>
      </c>
      <c r="E14" s="91">
        <v>4</v>
      </c>
      <c r="F14" s="91"/>
      <c r="G14" s="91">
        <v>5</v>
      </c>
      <c r="H14" s="91">
        <v>6</v>
      </c>
      <c r="I14" s="91">
        <v>7</v>
      </c>
      <c r="J14" s="91">
        <v>8</v>
      </c>
      <c r="K14" s="91">
        <v>9</v>
      </c>
      <c r="L14" s="91">
        <v>10</v>
      </c>
      <c r="M14" s="91">
        <v>11</v>
      </c>
      <c r="N14" s="91"/>
      <c r="O14" s="91">
        <v>12</v>
      </c>
      <c r="P14" s="91">
        <v>13</v>
      </c>
      <c r="Q14" s="91">
        <v>14</v>
      </c>
      <c r="R14" s="91"/>
      <c r="S14" s="91">
        <v>15</v>
      </c>
      <c r="T14" s="91">
        <v>16</v>
      </c>
      <c r="U14" s="91">
        <v>17</v>
      </c>
      <c r="V14" s="91">
        <v>18</v>
      </c>
      <c r="W14" s="91">
        <v>19</v>
      </c>
      <c r="X14" s="91">
        <v>20</v>
      </c>
      <c r="Y14" s="91">
        <v>21</v>
      </c>
      <c r="Z14" s="91">
        <v>22</v>
      </c>
      <c r="AA14" s="91">
        <v>23</v>
      </c>
    </row>
    <row r="15" spans="1:27" s="83" customFormat="1" ht="47.25" customHeight="1">
      <c r="A15" s="97">
        <v>1</v>
      </c>
      <c r="B15" s="98" t="s">
        <v>51</v>
      </c>
      <c r="C15" s="99" t="s">
        <v>29</v>
      </c>
      <c r="D15" s="100">
        <v>4506369</v>
      </c>
      <c r="E15" s="100">
        <v>44968</v>
      </c>
      <c r="F15" s="100">
        <v>0</v>
      </c>
      <c r="G15" s="101">
        <f>G16+G19</f>
        <v>123689919</v>
      </c>
      <c r="H15" s="101">
        <f>H16+H19</f>
        <v>1971434</v>
      </c>
      <c r="I15" s="101">
        <f>I16+I19</f>
        <v>159136</v>
      </c>
      <c r="J15" s="101">
        <f>J16+J19</f>
        <v>2031520</v>
      </c>
      <c r="K15" s="101">
        <f>K16+K19</f>
        <v>3805683</v>
      </c>
      <c r="L15" s="101">
        <v>746571</v>
      </c>
      <c r="M15" s="101">
        <f>G15+(H15+I15+J15+K15)*10+L15</f>
        <v>204114220</v>
      </c>
      <c r="N15" s="102" t="s">
        <v>1</v>
      </c>
      <c r="O15" s="101">
        <f>O16+O19</f>
        <v>362306747</v>
      </c>
      <c r="P15" s="103">
        <f>(D16-E16)/M16</f>
        <v>0.022145610047888804</v>
      </c>
      <c r="Q15" s="103">
        <f>0.04*0.4</f>
        <v>0.016</v>
      </c>
      <c r="R15" s="103" t="str">
        <f>IF(P15&gt;Q15,"ИӘ","ЖОҚ")</f>
        <v>ИӘ</v>
      </c>
      <c r="S15" s="103">
        <v>0.04</v>
      </c>
      <c r="T15" s="104" t="str">
        <f>IF(S15&gt;=0.04,"ИӘ","ЖОҚ")</f>
        <v>ИӘ</v>
      </c>
      <c r="U15" s="105">
        <v>-0.39</v>
      </c>
      <c r="V15" s="105">
        <v>4.55</v>
      </c>
      <c r="W15" s="105">
        <v>21.99</v>
      </c>
      <c r="X15" s="105">
        <v>25.381999999999998</v>
      </c>
      <c r="Y15" s="104" t="str">
        <f>IF(W15&gt;X15,"ИӘ","ЖОҚ")</f>
        <v>ЖОҚ</v>
      </c>
      <c r="Z15" s="105" t="s">
        <v>0</v>
      </c>
      <c r="AA15" s="106" t="s">
        <v>59</v>
      </c>
    </row>
    <row r="16" spans="1:29" s="78" customFormat="1" ht="47.25" customHeight="1">
      <c r="A16" s="107"/>
      <c r="B16" s="108"/>
      <c r="C16" s="109" t="s">
        <v>30</v>
      </c>
      <c r="D16" s="110">
        <v>3820689</v>
      </c>
      <c r="E16" s="110">
        <f>$N$16*E15/100</f>
        <v>38125.7792881235</v>
      </c>
      <c r="F16" s="110">
        <v>0</v>
      </c>
      <c r="G16" s="111">
        <f>G17</f>
        <v>101674616</v>
      </c>
      <c r="H16" s="111">
        <f>H17</f>
        <v>1561652</v>
      </c>
      <c r="I16" s="111">
        <f>I17</f>
        <v>148132</v>
      </c>
      <c r="J16" s="111">
        <f>J17</f>
        <v>1832176</v>
      </c>
      <c r="K16" s="111">
        <f>K17</f>
        <v>3307701</v>
      </c>
      <c r="L16" s="110">
        <f>$N$16*L15/100</f>
        <v>632974.5856812322</v>
      </c>
      <c r="M16" s="110">
        <f>G16+(H16+I16+J16+K16)*10+L16</f>
        <v>170804200.58568123</v>
      </c>
      <c r="N16" s="112">
        <f>O16/O15*100</f>
        <v>84.78424499226894</v>
      </c>
      <c r="O16" s="111">
        <f>O17</f>
        <v>307179040</v>
      </c>
      <c r="P16" s="113"/>
      <c r="Q16" s="113"/>
      <c r="R16" s="113"/>
      <c r="S16" s="113"/>
      <c r="T16" s="114"/>
      <c r="U16" s="115"/>
      <c r="V16" s="115"/>
      <c r="W16" s="115"/>
      <c r="X16" s="115"/>
      <c r="Y16" s="114"/>
      <c r="Z16" s="115"/>
      <c r="AA16" s="116"/>
      <c r="AB16" s="80"/>
      <c r="AC16" s="79"/>
    </row>
    <row r="17" spans="1:29" s="78" customFormat="1" ht="47.25" customHeight="1">
      <c r="A17" s="107"/>
      <c r="B17" s="117" t="s">
        <v>52</v>
      </c>
      <c r="C17" s="109" t="s">
        <v>30</v>
      </c>
      <c r="D17" s="111">
        <v>3650196</v>
      </c>
      <c r="E17" s="110">
        <v>494083</v>
      </c>
      <c r="F17" s="110">
        <v>0</v>
      </c>
      <c r="G17" s="111">
        <v>101674616</v>
      </c>
      <c r="H17" s="111">
        <v>1561652</v>
      </c>
      <c r="I17" s="111">
        <v>148132</v>
      </c>
      <c r="J17" s="118">
        <v>1832176</v>
      </c>
      <c r="K17" s="118">
        <v>3307701</v>
      </c>
      <c r="L17" s="110">
        <v>1131348</v>
      </c>
      <c r="M17" s="110">
        <f>G17+(H17+I17+J17+K17)*10+L17</f>
        <v>171302574</v>
      </c>
      <c r="N17" s="119" t="s">
        <v>1</v>
      </c>
      <c r="O17" s="118">
        <v>307179040</v>
      </c>
      <c r="P17" s="120">
        <f>(D17-(E17+F17))/M17</f>
        <v>0.01842420067780184</v>
      </c>
      <c r="Q17" s="120">
        <f>0.04*0.6</f>
        <v>0.024</v>
      </c>
      <c r="R17" s="120" t="str">
        <f>IF(P17&gt;=Q17,"ИӘ","ЖОҚ")</f>
        <v>ЖОҚ</v>
      </c>
      <c r="S17" s="113"/>
      <c r="T17" s="114"/>
      <c r="U17" s="115"/>
      <c r="V17" s="115"/>
      <c r="W17" s="115"/>
      <c r="X17" s="115"/>
      <c r="Y17" s="114"/>
      <c r="Z17" s="121" t="s">
        <v>0</v>
      </c>
      <c r="AA17" s="116"/>
      <c r="AB17" s="80"/>
      <c r="AC17" s="79"/>
    </row>
    <row r="18" spans="1:29" s="78" customFormat="1" ht="47.25" customHeight="1">
      <c r="A18" s="107">
        <v>2</v>
      </c>
      <c r="B18" s="108" t="s">
        <v>51</v>
      </c>
      <c r="C18" s="122" t="s">
        <v>29</v>
      </c>
      <c r="D18" s="110">
        <f>D15</f>
        <v>4506369</v>
      </c>
      <c r="E18" s="110">
        <f>E15</f>
        <v>44968</v>
      </c>
      <c r="F18" s="110">
        <v>0</v>
      </c>
      <c r="G18" s="110">
        <f>G15</f>
        <v>123689919</v>
      </c>
      <c r="H18" s="110">
        <f>H15</f>
        <v>1971434</v>
      </c>
      <c r="I18" s="110">
        <f>I15</f>
        <v>159136</v>
      </c>
      <c r="J18" s="110">
        <f>J15</f>
        <v>2031520</v>
      </c>
      <c r="K18" s="110">
        <f>K15</f>
        <v>3805683</v>
      </c>
      <c r="L18" s="110">
        <f>L15</f>
        <v>746571</v>
      </c>
      <c r="M18" s="110">
        <f>M15</f>
        <v>204114220</v>
      </c>
      <c r="N18" s="119" t="s">
        <v>1</v>
      </c>
      <c r="O18" s="110">
        <f>O15</f>
        <v>362306747</v>
      </c>
      <c r="P18" s="113">
        <f>(D19-E19)/M19</f>
        <v>0.02037938708004222</v>
      </c>
      <c r="Q18" s="113">
        <f>0.04*0.2</f>
        <v>0.008</v>
      </c>
      <c r="R18" s="113" t="str">
        <f>IF(P18&gt;Q18,"ИӘ","ЖОҚ")</f>
        <v>ИӘ</v>
      </c>
      <c r="S18" s="113">
        <v>0.055</v>
      </c>
      <c r="T18" s="114" t="str">
        <f>IF(S18&gt;=0.04,"ИӘ","ЖОҚ")</f>
        <v>ИӘ</v>
      </c>
      <c r="U18" s="115">
        <v>2.22</v>
      </c>
      <c r="V18" s="115">
        <v>14.03</v>
      </c>
      <c r="W18" s="115">
        <v>38.54</v>
      </c>
      <c r="X18" s="115">
        <v>25.381999999999998</v>
      </c>
      <c r="Y18" s="114" t="str">
        <f>IF(W18&gt;X18,"ИӘ","ЖОҚ")</f>
        <v>ИӘ</v>
      </c>
      <c r="Z18" s="115" t="s">
        <v>0</v>
      </c>
      <c r="AA18" s="116" t="s">
        <v>53</v>
      </c>
      <c r="AB18" s="80"/>
      <c r="AC18" s="79"/>
    </row>
    <row r="19" spans="1:29" s="78" customFormat="1" ht="47.25" customHeight="1">
      <c r="A19" s="107"/>
      <c r="B19" s="108"/>
      <c r="C19" s="123" t="s">
        <v>44</v>
      </c>
      <c r="D19" s="110">
        <v>685680</v>
      </c>
      <c r="E19" s="110">
        <f>$N$19*E18/100</f>
        <v>6842.220711876504</v>
      </c>
      <c r="F19" s="110">
        <v>0</v>
      </c>
      <c r="G19" s="111">
        <f>G20</f>
        <v>22015303</v>
      </c>
      <c r="H19" s="111">
        <f>H20</f>
        <v>409782</v>
      </c>
      <c r="I19" s="111">
        <f>I20</f>
        <v>11004</v>
      </c>
      <c r="J19" s="111">
        <f>J20</f>
        <v>199344</v>
      </c>
      <c r="K19" s="111">
        <f>K20</f>
        <v>497982</v>
      </c>
      <c r="L19" s="110">
        <f>$N$19*L18/100</f>
        <v>113596.41431876786</v>
      </c>
      <c r="M19" s="110">
        <f>G19+(H19+I19+J19+K19)*10+L19</f>
        <v>33310019.414318766</v>
      </c>
      <c r="N19" s="112">
        <f>O19/O18*100</f>
        <v>15.21575500773106</v>
      </c>
      <c r="O19" s="111">
        <f>O20</f>
        <v>55127707</v>
      </c>
      <c r="P19" s="113"/>
      <c r="Q19" s="113"/>
      <c r="R19" s="113"/>
      <c r="S19" s="113"/>
      <c r="T19" s="114"/>
      <c r="U19" s="115"/>
      <c r="V19" s="115"/>
      <c r="W19" s="115"/>
      <c r="X19" s="115"/>
      <c r="Y19" s="114"/>
      <c r="Z19" s="115"/>
      <c r="AA19" s="116"/>
      <c r="AB19" s="80"/>
      <c r="AC19" s="79"/>
    </row>
    <row r="20" spans="1:29" s="78" customFormat="1" ht="47.25" customHeight="1">
      <c r="A20" s="107"/>
      <c r="B20" s="117" t="s">
        <v>52</v>
      </c>
      <c r="C20" s="123" t="s">
        <v>44</v>
      </c>
      <c r="D20" s="111">
        <v>1416663</v>
      </c>
      <c r="E20" s="110">
        <v>247740</v>
      </c>
      <c r="F20" s="110">
        <v>0</v>
      </c>
      <c r="G20" s="111">
        <v>22015303</v>
      </c>
      <c r="H20" s="111">
        <v>409782</v>
      </c>
      <c r="I20" s="111">
        <v>11004</v>
      </c>
      <c r="J20" s="118">
        <v>199344</v>
      </c>
      <c r="K20" s="118">
        <v>497982</v>
      </c>
      <c r="L20" s="118">
        <v>0</v>
      </c>
      <c r="M20" s="110">
        <f>G20+(H20+I20+J20+K20)*10+L20</f>
        <v>33196423</v>
      </c>
      <c r="N20" s="110" t="s">
        <v>1</v>
      </c>
      <c r="O20" s="118">
        <v>55127707</v>
      </c>
      <c r="P20" s="120">
        <f>(D20-(E20+F20))/M20</f>
        <v>0.03521231790545626</v>
      </c>
      <c r="Q20" s="120">
        <f>0.04*0.8</f>
        <v>0.032</v>
      </c>
      <c r="R20" s="120" t="str">
        <f>IF(P20&gt;Q20,"ИӘ","ЖОҚ")</f>
        <v>ИӘ</v>
      </c>
      <c r="S20" s="113"/>
      <c r="T20" s="114"/>
      <c r="U20" s="115"/>
      <c r="V20" s="115"/>
      <c r="W20" s="115"/>
      <c r="X20" s="115"/>
      <c r="Y20" s="114"/>
      <c r="Z20" s="121" t="s">
        <v>0</v>
      </c>
      <c r="AA20" s="116"/>
      <c r="AB20" s="80"/>
      <c r="AC20" s="79"/>
    </row>
    <row r="21" spans="1:29" s="78" customFormat="1" ht="52.5" customHeight="1">
      <c r="A21" s="124">
        <v>3</v>
      </c>
      <c r="B21" s="125" t="s">
        <v>31</v>
      </c>
      <c r="C21" s="125"/>
      <c r="D21" s="110">
        <v>1262788</v>
      </c>
      <c r="E21" s="110">
        <v>9721</v>
      </c>
      <c r="F21" s="110">
        <v>0</v>
      </c>
      <c r="G21" s="118">
        <f>G22</f>
        <v>38342968</v>
      </c>
      <c r="H21" s="118">
        <f>H22</f>
        <v>128690</v>
      </c>
      <c r="I21" s="118">
        <f>I22</f>
        <v>22047</v>
      </c>
      <c r="J21" s="118">
        <f>J22</f>
        <v>94043</v>
      </c>
      <c r="K21" s="118">
        <f>K22</f>
        <v>543093</v>
      </c>
      <c r="L21" s="118">
        <v>74509</v>
      </c>
      <c r="M21" s="110">
        <f>G21+(H21+I21+J21+K21)*10+L21</f>
        <v>46296207</v>
      </c>
      <c r="N21" s="110" t="s">
        <v>1</v>
      </c>
      <c r="O21" s="118">
        <f>O22</f>
        <v>72311795</v>
      </c>
      <c r="P21" s="120">
        <f>(D21-E21)/M21</f>
        <v>0.027066299405478292</v>
      </c>
      <c r="Q21" s="120">
        <v>0.016</v>
      </c>
      <c r="R21" s="120" t="str">
        <f>IF(P21&gt;Q21,"ИӘ","ЖОҚ")</f>
        <v>ИӘ</v>
      </c>
      <c r="S21" s="113">
        <f>P21+P22</f>
        <v>0.07377428910385339</v>
      </c>
      <c r="T21" s="114" t="str">
        <f>IF(S21&gt;=0.04,"ИӘ","ЖОҚ")</f>
        <v>ИӘ</v>
      </c>
      <c r="U21" s="115">
        <v>6.36</v>
      </c>
      <c r="V21" s="115">
        <v>20.25</v>
      </c>
      <c r="W21" s="115">
        <v>41.57</v>
      </c>
      <c r="X21" s="115">
        <v>25.381999999999998</v>
      </c>
      <c r="Y21" s="114" t="str">
        <f>IF(W21&gt;X21,"ИӘ","ЖОҚ")</f>
        <v>ИӘ</v>
      </c>
      <c r="Z21" s="121" t="s">
        <v>0</v>
      </c>
      <c r="AA21" s="116" t="s">
        <v>53</v>
      </c>
      <c r="AB21" s="80"/>
      <c r="AC21" s="79"/>
    </row>
    <row r="22" spans="1:29" s="78" customFormat="1" ht="47.25" customHeight="1">
      <c r="A22" s="124"/>
      <c r="B22" s="126" t="s">
        <v>32</v>
      </c>
      <c r="C22" s="126"/>
      <c r="D22" s="111">
        <v>2595495</v>
      </c>
      <c r="E22" s="110">
        <v>435895</v>
      </c>
      <c r="F22" s="110">
        <v>0</v>
      </c>
      <c r="G22" s="118">
        <v>38342968</v>
      </c>
      <c r="H22" s="118">
        <v>128690</v>
      </c>
      <c r="I22" s="118">
        <v>22047</v>
      </c>
      <c r="J22" s="118">
        <v>94043</v>
      </c>
      <c r="K22" s="118">
        <v>543093</v>
      </c>
      <c r="L22" s="110">
        <v>14503</v>
      </c>
      <c r="M22" s="110">
        <f>G22+(H22+I22+J22+K22)*10+L22</f>
        <v>46236201</v>
      </c>
      <c r="N22" s="110">
        <f>O22/O21*100</f>
        <v>100</v>
      </c>
      <c r="O22" s="118">
        <v>72311795</v>
      </c>
      <c r="P22" s="120">
        <f>(D22-(E22+F22))/M22</f>
        <v>0.04670798969837509</v>
      </c>
      <c r="Q22" s="120">
        <v>0.024</v>
      </c>
      <c r="R22" s="120" t="str">
        <f>IF(P22&gt;Q22,"ИӘ","ЖОҚ")</f>
        <v>ИӘ</v>
      </c>
      <c r="S22" s="113"/>
      <c r="T22" s="114" t="str">
        <f>IF(S22&gt;0.04,"ДА","НЕТ")</f>
        <v>НЕТ</v>
      </c>
      <c r="U22" s="115"/>
      <c r="V22" s="115"/>
      <c r="W22" s="115"/>
      <c r="X22" s="115"/>
      <c r="Y22" s="114"/>
      <c r="Z22" s="121" t="s">
        <v>0</v>
      </c>
      <c r="AA22" s="116"/>
      <c r="AB22" s="80"/>
      <c r="AC22" s="79"/>
    </row>
    <row r="23" spans="1:27" ht="52.5" customHeight="1">
      <c r="A23" s="127">
        <v>4</v>
      </c>
      <c r="B23" s="125" t="s">
        <v>33</v>
      </c>
      <c r="C23" s="125"/>
      <c r="D23" s="110">
        <v>1755926</v>
      </c>
      <c r="E23" s="110">
        <v>142722</v>
      </c>
      <c r="F23" s="110">
        <v>0</v>
      </c>
      <c r="G23" s="118">
        <f>G24</f>
        <v>53920623</v>
      </c>
      <c r="H23" s="118">
        <f>H24</f>
        <v>352098</v>
      </c>
      <c r="I23" s="118">
        <f>I24</f>
        <v>189039</v>
      </c>
      <c r="J23" s="118">
        <f>J24</f>
        <v>303998</v>
      </c>
      <c r="K23" s="118">
        <f>K24</f>
        <v>479065</v>
      </c>
      <c r="L23" s="118">
        <v>304857</v>
      </c>
      <c r="M23" s="110">
        <f>G23+(H23+I23+J23+K23)*10+L23</f>
        <v>67467480</v>
      </c>
      <c r="N23" s="110" t="s">
        <v>1</v>
      </c>
      <c r="O23" s="118">
        <f>O24</f>
        <v>166479288</v>
      </c>
      <c r="P23" s="120">
        <f>(D23-E23)/M23</f>
        <v>0.023910838229025302</v>
      </c>
      <c r="Q23" s="120">
        <f>0.04*0.2</f>
        <v>0.008</v>
      </c>
      <c r="R23" s="120" t="str">
        <f>IF(P23&gt;Q23,"ИӘ","ЖОҚ")</f>
        <v>ИӘ</v>
      </c>
      <c r="S23" s="113">
        <f>P23+P24</f>
        <v>0.10813570968142426</v>
      </c>
      <c r="T23" s="114" t="str">
        <f>IF(S23&gt;=0.04,"ИӘ","ЖОҚ")</f>
        <v>ИӘ</v>
      </c>
      <c r="U23" s="115">
        <v>6.29</v>
      </c>
      <c r="V23" s="115">
        <v>23.92</v>
      </c>
      <c r="W23" s="115">
        <v>41.19</v>
      </c>
      <c r="X23" s="115">
        <v>25.381999999999998</v>
      </c>
      <c r="Y23" s="114" t="str">
        <f>IF(W23&gt;X23,"ИӘ","ЖОҚ")</f>
        <v>ИӘ</v>
      </c>
      <c r="Z23" s="121" t="s">
        <v>0</v>
      </c>
      <c r="AA23" s="116" t="s">
        <v>53</v>
      </c>
    </row>
    <row r="24" spans="1:29" s="78" customFormat="1" ht="47.25" customHeight="1">
      <c r="A24" s="127"/>
      <c r="B24" s="126" t="s">
        <v>34</v>
      </c>
      <c r="C24" s="126"/>
      <c r="D24" s="111">
        <v>5968750</v>
      </c>
      <c r="E24" s="110">
        <v>290443</v>
      </c>
      <c r="F24" s="110">
        <v>0</v>
      </c>
      <c r="G24" s="111">
        <v>53920623</v>
      </c>
      <c r="H24" s="111">
        <v>352098</v>
      </c>
      <c r="I24" s="118">
        <v>189039</v>
      </c>
      <c r="J24" s="118">
        <v>303998</v>
      </c>
      <c r="K24" s="118">
        <v>479065</v>
      </c>
      <c r="L24" s="110">
        <v>255788</v>
      </c>
      <c r="M24" s="110">
        <f>G24+(H24+I24+J24+K24)*10+L24</f>
        <v>67418411</v>
      </c>
      <c r="N24" s="110">
        <f>O24/O23*100</f>
        <v>100</v>
      </c>
      <c r="O24" s="118">
        <v>166479288</v>
      </c>
      <c r="P24" s="120">
        <f>(D24-(E24+F24))/M24</f>
        <v>0.08422487145239896</v>
      </c>
      <c r="Q24" s="120">
        <f>0.04*0.8</f>
        <v>0.032</v>
      </c>
      <c r="R24" s="120" t="str">
        <f>IF(P24&gt;Q24,"ИӘ","ЖОҚ")</f>
        <v>ИӘ</v>
      </c>
      <c r="S24" s="113"/>
      <c r="T24" s="114" t="str">
        <f>IF(S24&gt;0.04,"ДА","НЕТ")</f>
        <v>НЕТ</v>
      </c>
      <c r="U24" s="115"/>
      <c r="V24" s="115"/>
      <c r="W24" s="115"/>
      <c r="X24" s="115"/>
      <c r="Y24" s="114"/>
      <c r="Z24" s="121" t="s">
        <v>0</v>
      </c>
      <c r="AA24" s="116"/>
      <c r="AB24" s="80"/>
      <c r="AC24" s="79"/>
    </row>
    <row r="25" spans="1:29" s="78" customFormat="1" ht="47.25" customHeight="1">
      <c r="A25" s="128">
        <v>5</v>
      </c>
      <c r="B25" s="126" t="s">
        <v>43</v>
      </c>
      <c r="C25" s="126"/>
      <c r="D25" s="111">
        <v>18853171</v>
      </c>
      <c r="E25" s="110">
        <v>673140</v>
      </c>
      <c r="F25" s="110">
        <v>0</v>
      </c>
      <c r="G25" s="110">
        <v>166692693</v>
      </c>
      <c r="H25" s="110">
        <v>1087039</v>
      </c>
      <c r="I25" s="111">
        <v>297002</v>
      </c>
      <c r="J25" s="110">
        <v>3964092</v>
      </c>
      <c r="K25" s="110">
        <v>342740</v>
      </c>
      <c r="L25" s="110">
        <v>1262176</v>
      </c>
      <c r="M25" s="110">
        <f>G25+(H25+I25+J25+K25)*10+L25</f>
        <v>224863599</v>
      </c>
      <c r="N25" s="110">
        <f>O25/O25*100</f>
        <v>100</v>
      </c>
      <c r="O25" s="118">
        <v>399058139</v>
      </c>
      <c r="P25" s="120">
        <f>(D25-(E25+F25))/M25</f>
        <v>0.08084915068890275</v>
      </c>
      <c r="Q25" s="120">
        <v>0.04</v>
      </c>
      <c r="R25" s="120" t="str">
        <f>IF(P25&gt;Q25,"ИӘ","ЖОҚ")</f>
        <v>ИӘ</v>
      </c>
      <c r="S25" s="120" t="s">
        <v>1</v>
      </c>
      <c r="T25" s="120" t="s">
        <v>1</v>
      </c>
      <c r="U25" s="121">
        <v>5.1</v>
      </c>
      <c r="V25" s="121">
        <v>20.17</v>
      </c>
      <c r="W25" s="121">
        <v>41.25</v>
      </c>
      <c r="X25" s="121">
        <v>25.381999999999998</v>
      </c>
      <c r="Y25" s="129" t="s">
        <v>53</v>
      </c>
      <c r="Z25" s="121" t="s">
        <v>0</v>
      </c>
      <c r="AA25" s="130" t="s">
        <v>53</v>
      </c>
      <c r="AB25" s="80"/>
      <c r="AC25" s="79"/>
    </row>
    <row r="26" spans="1:30" s="78" customFormat="1" ht="47.25" customHeight="1">
      <c r="A26" s="128">
        <v>6</v>
      </c>
      <c r="B26" s="126" t="s">
        <v>37</v>
      </c>
      <c r="C26" s="126"/>
      <c r="D26" s="111">
        <v>9508022</v>
      </c>
      <c r="E26" s="110">
        <v>3496833</v>
      </c>
      <c r="F26" s="110">
        <v>83710</v>
      </c>
      <c r="G26" s="110">
        <v>97877863</v>
      </c>
      <c r="H26" s="110">
        <v>930635</v>
      </c>
      <c r="I26" s="111">
        <v>85569</v>
      </c>
      <c r="J26" s="110">
        <v>629097</v>
      </c>
      <c r="K26" s="110">
        <v>2025527</v>
      </c>
      <c r="L26" s="110">
        <v>697341</v>
      </c>
      <c r="M26" s="110">
        <f>G26+(H26+I26+J26+K26)*10+L26</f>
        <v>135283484</v>
      </c>
      <c r="N26" s="110">
        <f>O26/O26*100</f>
        <v>100</v>
      </c>
      <c r="O26" s="118">
        <v>154438223</v>
      </c>
      <c r="P26" s="120">
        <f>(D26-(E26+F26))/M26</f>
        <v>0.04381524503020635</v>
      </c>
      <c r="Q26" s="120">
        <v>0.04</v>
      </c>
      <c r="R26" s="120" t="str">
        <f>IF(P26&gt;Q26,"ИӘ","ЖОҚ")</f>
        <v>ИӘ</v>
      </c>
      <c r="S26" s="120" t="s">
        <v>1</v>
      </c>
      <c r="T26" s="120" t="s">
        <v>1</v>
      </c>
      <c r="U26" s="121">
        <v>-9.69</v>
      </c>
      <c r="V26" s="121">
        <v>-3.68</v>
      </c>
      <c r="W26" s="121">
        <v>28.18</v>
      </c>
      <c r="X26" s="121">
        <v>25.381999999999998</v>
      </c>
      <c r="Y26" s="129" t="str">
        <f>IF(W26&gt;X26,"ИӘ","ЖОҚ")</f>
        <v>ИӘ</v>
      </c>
      <c r="Z26" s="121" t="s">
        <v>53</v>
      </c>
      <c r="AA26" s="130" t="s">
        <v>53</v>
      </c>
      <c r="AB26" s="82"/>
      <c r="AC26" s="79"/>
      <c r="AD26" s="81"/>
    </row>
    <row r="27" spans="1:29" s="78" customFormat="1" ht="46.5" customHeight="1">
      <c r="A27" s="128">
        <v>7</v>
      </c>
      <c r="B27" s="126" t="s">
        <v>38</v>
      </c>
      <c r="C27" s="126"/>
      <c r="D27" s="111">
        <v>30929198</v>
      </c>
      <c r="E27" s="110">
        <v>3549279</v>
      </c>
      <c r="F27" s="110">
        <v>0</v>
      </c>
      <c r="G27" s="110">
        <v>165329070</v>
      </c>
      <c r="H27" s="110">
        <v>1017567</v>
      </c>
      <c r="I27" s="111">
        <v>38504</v>
      </c>
      <c r="J27" s="110">
        <v>8567718</v>
      </c>
      <c r="K27" s="110">
        <v>4830144</v>
      </c>
      <c r="L27" s="110">
        <v>4516920</v>
      </c>
      <c r="M27" s="110">
        <f>G27+(H27+I27+J27+K27)*10+L27</f>
        <v>314385320</v>
      </c>
      <c r="N27" s="110">
        <f>O27/O27*100</f>
        <v>100</v>
      </c>
      <c r="O27" s="118">
        <v>764249986</v>
      </c>
      <c r="P27" s="120">
        <f>(D27-(E27+F27))/M27</f>
        <v>0.08709032279242555</v>
      </c>
      <c r="Q27" s="120">
        <v>0.04</v>
      </c>
      <c r="R27" s="120" t="str">
        <f>IF(P27&gt;Q27,"ИӘ","ЖОҚ")</f>
        <v>ИӘ</v>
      </c>
      <c r="S27" s="120" t="s">
        <v>1</v>
      </c>
      <c r="T27" s="120" t="s">
        <v>1</v>
      </c>
      <c r="U27" s="121">
        <v>6.38</v>
      </c>
      <c r="V27" s="121">
        <v>20.37</v>
      </c>
      <c r="W27" s="121">
        <v>47.38</v>
      </c>
      <c r="X27" s="121">
        <v>25.381999999999998</v>
      </c>
      <c r="Y27" s="129" t="str">
        <f>IF(W27&gt;X27,"ИӘ","ЖОҚ")</f>
        <v>ИӘ</v>
      </c>
      <c r="Z27" s="121" t="s">
        <v>0</v>
      </c>
      <c r="AA27" s="130" t="s">
        <v>53</v>
      </c>
      <c r="AB27" s="80"/>
      <c r="AC27" s="79"/>
    </row>
    <row r="28" spans="1:29" s="78" customFormat="1" ht="47.25" customHeight="1">
      <c r="A28" s="128">
        <v>8</v>
      </c>
      <c r="B28" s="126" t="s">
        <v>39</v>
      </c>
      <c r="C28" s="126"/>
      <c r="D28" s="111">
        <v>1205698</v>
      </c>
      <c r="E28" s="110">
        <v>53011</v>
      </c>
      <c r="F28" s="110">
        <v>0</v>
      </c>
      <c r="G28" s="110">
        <v>16206367</v>
      </c>
      <c r="H28" s="110">
        <v>156628</v>
      </c>
      <c r="I28" s="111">
        <v>15648</v>
      </c>
      <c r="J28" s="110">
        <v>14005</v>
      </c>
      <c r="K28" s="110">
        <v>335424</v>
      </c>
      <c r="L28" s="110">
        <v>253462</v>
      </c>
      <c r="M28" s="110">
        <f>G28+(H28+I28+J28+K28)*10+L28</f>
        <v>21676879</v>
      </c>
      <c r="N28" s="110">
        <f>O28/O28*100</f>
        <v>100</v>
      </c>
      <c r="O28" s="118">
        <v>24838976</v>
      </c>
      <c r="P28" s="120">
        <f>(D28-(E28+F28))/M28</f>
        <v>0.053175874626601</v>
      </c>
      <c r="Q28" s="120">
        <v>0.04</v>
      </c>
      <c r="R28" s="120" t="str">
        <f>IF(P28&gt;Q28,"ИӘ","ЖОҚ")</f>
        <v>ИӘ</v>
      </c>
      <c r="S28" s="120" t="s">
        <v>1</v>
      </c>
      <c r="T28" s="120" t="s">
        <v>1</v>
      </c>
      <c r="U28" s="121">
        <v>2.27</v>
      </c>
      <c r="V28" s="121">
        <v>6.1</v>
      </c>
      <c r="W28" s="121">
        <v>28.78</v>
      </c>
      <c r="X28" s="121">
        <v>25.381999999999998</v>
      </c>
      <c r="Y28" s="129" t="str">
        <f>IF(W28&gt;X28,"ИӘ","ЖОҚ")</f>
        <v>ИӘ</v>
      </c>
      <c r="Z28" s="121" t="s">
        <v>0</v>
      </c>
      <c r="AA28" s="130" t="s">
        <v>53</v>
      </c>
      <c r="AB28" s="80"/>
      <c r="AC28" s="79"/>
    </row>
    <row r="29" spans="1:29" s="78" customFormat="1" ht="47.25" customHeight="1">
      <c r="A29" s="128">
        <v>9</v>
      </c>
      <c r="B29" s="126" t="s">
        <v>40</v>
      </c>
      <c r="C29" s="126"/>
      <c r="D29" s="111">
        <v>1794901</v>
      </c>
      <c r="E29" s="110">
        <v>100953</v>
      </c>
      <c r="F29" s="110">
        <v>0</v>
      </c>
      <c r="G29" s="110">
        <v>24891545</v>
      </c>
      <c r="H29" s="110">
        <v>483872</v>
      </c>
      <c r="I29" s="111">
        <v>50778</v>
      </c>
      <c r="J29" s="110">
        <v>27680</v>
      </c>
      <c r="K29" s="110">
        <v>112366</v>
      </c>
      <c r="L29" s="110">
        <v>99590</v>
      </c>
      <c r="M29" s="110">
        <f>G29+(H29+I29+J29+K29)*10+L29</f>
        <v>31738095</v>
      </c>
      <c r="N29" s="110">
        <f>O29/O29*100</f>
        <v>100</v>
      </c>
      <c r="O29" s="118">
        <v>82942421</v>
      </c>
      <c r="P29" s="120">
        <f>(D29-(E29+F29))/M29</f>
        <v>0.053372705576689466</v>
      </c>
      <c r="Q29" s="120">
        <v>0.04</v>
      </c>
      <c r="R29" s="120" t="str">
        <f>IF(P29&gt;Q29,"ИӘ","ЖОҚ")</f>
        <v>ИӘ</v>
      </c>
      <c r="S29" s="120" t="s">
        <v>1</v>
      </c>
      <c r="T29" s="120" t="s">
        <v>1</v>
      </c>
      <c r="U29" s="121">
        <v>5.21</v>
      </c>
      <c r="V29" s="121">
        <v>24.57</v>
      </c>
      <c r="W29" s="121">
        <v>41.71</v>
      </c>
      <c r="X29" s="121">
        <v>25.381999999999998</v>
      </c>
      <c r="Y29" s="129" t="str">
        <f>IF(W29&gt;X29,"ИӘ","ЖОҚ")</f>
        <v>ИӘ</v>
      </c>
      <c r="Z29" s="121" t="s">
        <v>0</v>
      </c>
      <c r="AA29" s="130" t="s">
        <v>53</v>
      </c>
      <c r="AB29" s="80"/>
      <c r="AC29" s="79"/>
    </row>
    <row r="30" spans="1:29" s="78" customFormat="1" ht="47.25" customHeight="1">
      <c r="A30" s="128">
        <v>10</v>
      </c>
      <c r="B30" s="126" t="s">
        <v>35</v>
      </c>
      <c r="C30" s="126"/>
      <c r="D30" s="111">
        <v>3260616</v>
      </c>
      <c r="E30" s="110">
        <v>53777</v>
      </c>
      <c r="F30" s="110">
        <v>0</v>
      </c>
      <c r="G30" s="110">
        <v>40660907</v>
      </c>
      <c r="H30" s="110">
        <v>270574</v>
      </c>
      <c r="I30" s="111">
        <v>107209</v>
      </c>
      <c r="J30" s="110">
        <v>475860</v>
      </c>
      <c r="K30" s="110">
        <v>41867</v>
      </c>
      <c r="L30" s="110">
        <v>193360</v>
      </c>
      <c r="M30" s="110">
        <f>G30+(H30+I30+J30+K30)*10+L30</f>
        <v>49809367</v>
      </c>
      <c r="N30" s="110">
        <f>O30/O30*100</f>
        <v>100</v>
      </c>
      <c r="O30" s="118">
        <v>78634598</v>
      </c>
      <c r="P30" s="120">
        <f>(D30-(E30+F30))/M30</f>
        <v>0.06438224762021168</v>
      </c>
      <c r="Q30" s="120">
        <v>0.04</v>
      </c>
      <c r="R30" s="120" t="str">
        <f>IF(P30&gt;Q30,"ИӘ","ЖОҚ")</f>
        <v>ИӘ</v>
      </c>
      <c r="S30" s="120" t="s">
        <v>1</v>
      </c>
      <c r="T30" s="120" t="s">
        <v>1</v>
      </c>
      <c r="U30" s="121">
        <v>8.21</v>
      </c>
      <c r="V30" s="121">
        <v>20.02</v>
      </c>
      <c r="W30" s="121">
        <v>29.56</v>
      </c>
      <c r="X30" s="121">
        <v>25.381999999999998</v>
      </c>
      <c r="Y30" s="129" t="str">
        <f>IF(W30&gt;X30,"ИӘ","ЖОҚ")</f>
        <v>ИӘ</v>
      </c>
      <c r="Z30" s="121" t="s">
        <v>0</v>
      </c>
      <c r="AA30" s="130" t="s">
        <v>53</v>
      </c>
      <c r="AB30" s="80"/>
      <c r="AC30" s="79"/>
    </row>
    <row r="31" spans="1:29" s="78" customFormat="1" ht="47.25" customHeight="1">
      <c r="A31" s="128">
        <v>11</v>
      </c>
      <c r="B31" s="126" t="s">
        <v>41</v>
      </c>
      <c r="C31" s="126"/>
      <c r="D31" s="111">
        <v>2494849</v>
      </c>
      <c r="E31" s="110">
        <v>403991</v>
      </c>
      <c r="F31" s="110">
        <v>0</v>
      </c>
      <c r="G31" s="110">
        <v>29413130</v>
      </c>
      <c r="H31" s="110">
        <v>261754</v>
      </c>
      <c r="I31" s="111">
        <v>33332</v>
      </c>
      <c r="J31" s="110">
        <v>73026</v>
      </c>
      <c r="K31" s="110">
        <v>586601</v>
      </c>
      <c r="L31" s="110">
        <v>24343</v>
      </c>
      <c r="M31" s="110">
        <f>G31+(H31+I31+J31+K31)*10+L31</f>
        <v>38984603</v>
      </c>
      <c r="N31" s="110">
        <f>O31/O31*100</f>
        <v>100</v>
      </c>
      <c r="O31" s="118">
        <v>62805064</v>
      </c>
      <c r="P31" s="120">
        <f>(D31-(E31+F31))/M31</f>
        <v>0.05363291759056774</v>
      </c>
      <c r="Q31" s="120">
        <v>0.04</v>
      </c>
      <c r="R31" s="120" t="str">
        <f>IF(P31&gt;Q31,"ИӘ","ЖОҚ")</f>
        <v>ИӘ</v>
      </c>
      <c r="S31" s="120" t="s">
        <v>1</v>
      </c>
      <c r="T31" s="120" t="s">
        <v>1</v>
      </c>
      <c r="U31" s="121">
        <v>1.72</v>
      </c>
      <c r="V31" s="121">
        <v>8.39</v>
      </c>
      <c r="W31" s="121">
        <v>35.35</v>
      </c>
      <c r="X31" s="121">
        <v>25.381999999999998</v>
      </c>
      <c r="Y31" s="129" t="str">
        <f>IF(W31&gt;X31,"ИӘ","ЖОҚ")</f>
        <v>ИӘ</v>
      </c>
      <c r="Z31" s="121" t="s">
        <v>0</v>
      </c>
      <c r="AA31" s="130" t="s">
        <v>53</v>
      </c>
      <c r="AB31" s="80"/>
      <c r="AC31" s="79"/>
    </row>
    <row r="32" spans="1:29" s="78" customFormat="1" ht="47.25" customHeight="1">
      <c r="A32" s="128">
        <v>12</v>
      </c>
      <c r="B32" s="126" t="s">
        <v>42</v>
      </c>
      <c r="C32" s="126"/>
      <c r="D32" s="111">
        <v>3366819</v>
      </c>
      <c r="E32" s="110">
        <v>37999</v>
      </c>
      <c r="F32" s="110">
        <v>0</v>
      </c>
      <c r="G32" s="110">
        <v>41994430</v>
      </c>
      <c r="H32" s="110">
        <v>397972</v>
      </c>
      <c r="I32" s="111">
        <v>28674</v>
      </c>
      <c r="J32" s="110">
        <v>64146</v>
      </c>
      <c r="K32" s="110">
        <v>151742</v>
      </c>
      <c r="L32" s="110">
        <v>157630</v>
      </c>
      <c r="M32" s="110">
        <f>G32+(H32+I32+J32+K32)*10+L32</f>
        <v>48577400</v>
      </c>
      <c r="N32" s="110">
        <f>O32/O32*100</f>
        <v>100</v>
      </c>
      <c r="O32" s="118">
        <v>117466422</v>
      </c>
      <c r="P32" s="120">
        <f>(D32-(E32+F32))/M32</f>
        <v>0.06852610473183003</v>
      </c>
      <c r="Q32" s="120">
        <v>0.04</v>
      </c>
      <c r="R32" s="120" t="str">
        <f>IF(P32&gt;Q32,"ИӘ","ЖОҚ")</f>
        <v>ИӘ</v>
      </c>
      <c r="S32" s="120" t="s">
        <v>1</v>
      </c>
      <c r="T32" s="120" t="s">
        <v>1</v>
      </c>
      <c r="U32" s="121">
        <v>5.59</v>
      </c>
      <c r="V32" s="121">
        <v>19.32</v>
      </c>
      <c r="W32" s="121">
        <v>52.98</v>
      </c>
      <c r="X32" s="121">
        <v>25.381999999999998</v>
      </c>
      <c r="Y32" s="129" t="str">
        <f>IF(W32&gt;X32,"ИӘ","ЖОҚ")</f>
        <v>ИӘ</v>
      </c>
      <c r="Z32" s="121" t="s">
        <v>0</v>
      </c>
      <c r="AA32" s="130" t="s">
        <v>53</v>
      </c>
      <c r="AB32" s="80"/>
      <c r="AC32" s="79"/>
    </row>
    <row r="33" spans="1:29" s="78" customFormat="1" ht="47.25" customHeight="1">
      <c r="A33" s="128">
        <v>13</v>
      </c>
      <c r="B33" s="126" t="s">
        <v>36</v>
      </c>
      <c r="C33" s="126"/>
      <c r="D33" s="111">
        <v>958420</v>
      </c>
      <c r="E33" s="110">
        <v>60416</v>
      </c>
      <c r="F33" s="110">
        <v>0</v>
      </c>
      <c r="G33" s="110">
        <v>15611822</v>
      </c>
      <c r="H33" s="110">
        <v>238749</v>
      </c>
      <c r="I33" s="111">
        <v>41834</v>
      </c>
      <c r="J33" s="110">
        <v>61643</v>
      </c>
      <c r="K33" s="110">
        <v>190206</v>
      </c>
      <c r="L33" s="110">
        <v>0</v>
      </c>
      <c r="M33" s="110">
        <f>G33+(H33+I33+J33+K33)*10+L33</f>
        <v>20936142</v>
      </c>
      <c r="N33" s="110">
        <f>O33/O33*100</f>
        <v>100</v>
      </c>
      <c r="O33" s="118">
        <v>61333627</v>
      </c>
      <c r="P33" s="120">
        <f>(D33-(E33+F33))/M33</f>
        <v>0.04289252527996801</v>
      </c>
      <c r="Q33" s="120">
        <v>0.04</v>
      </c>
      <c r="R33" s="120" t="str">
        <f>IF(P33&gt;Q33,"ИӘ","ЖОҚ")</f>
        <v>ИӘ</v>
      </c>
      <c r="S33" s="120" t="s">
        <v>1</v>
      </c>
      <c r="T33" s="120" t="s">
        <v>1</v>
      </c>
      <c r="U33" s="121">
        <v>6.42</v>
      </c>
      <c r="V33" s="121">
        <v>27.64</v>
      </c>
      <c r="W33" s="121" t="s">
        <v>0</v>
      </c>
      <c r="X33" s="121">
        <v>25.381999999999998</v>
      </c>
      <c r="Y33" s="129" t="s">
        <v>0</v>
      </c>
      <c r="Z33" s="121" t="s">
        <v>0</v>
      </c>
      <c r="AA33" s="130" t="s">
        <v>53</v>
      </c>
      <c r="AB33" s="80"/>
      <c r="AC33" s="79"/>
    </row>
    <row r="34" spans="1:27" s="60" customFormat="1" ht="47.25" customHeight="1">
      <c r="A34" s="131" t="s">
        <v>26</v>
      </c>
      <c r="B34" s="131"/>
      <c r="C34" s="131"/>
      <c r="D34" s="120" t="s">
        <v>1</v>
      </c>
      <c r="E34" s="120" t="s">
        <v>1</v>
      </c>
      <c r="F34" s="120" t="s">
        <v>1</v>
      </c>
      <c r="G34" s="120" t="s">
        <v>1</v>
      </c>
      <c r="H34" s="120" t="s">
        <v>1</v>
      </c>
      <c r="I34" s="120" t="s">
        <v>1</v>
      </c>
      <c r="J34" s="120" t="s">
        <v>1</v>
      </c>
      <c r="K34" s="120" t="s">
        <v>1</v>
      </c>
      <c r="L34" s="120" t="s">
        <v>1</v>
      </c>
      <c r="M34" s="120" t="s">
        <v>1</v>
      </c>
      <c r="N34" s="120"/>
      <c r="O34" s="120" t="s">
        <v>1</v>
      </c>
      <c r="P34" s="120" t="s">
        <v>1</v>
      </c>
      <c r="Q34" s="120" t="s">
        <v>1</v>
      </c>
      <c r="R34" s="120" t="s">
        <v>1</v>
      </c>
      <c r="S34" s="120" t="s">
        <v>1</v>
      </c>
      <c r="T34" s="120" t="s">
        <v>1</v>
      </c>
      <c r="U34" s="121">
        <v>3.2645071841012485</v>
      </c>
      <c r="V34" s="121">
        <v>14.31797307762487</v>
      </c>
      <c r="W34" s="121">
        <v>37.15056760312017</v>
      </c>
      <c r="X34" s="120" t="s">
        <v>1</v>
      </c>
      <c r="Y34" s="120" t="s">
        <v>1</v>
      </c>
      <c r="Z34" s="120" t="s">
        <v>1</v>
      </c>
      <c r="AA34" s="120" t="s">
        <v>1</v>
      </c>
    </row>
    <row r="35" spans="1:27" s="60" customFormat="1" ht="47.25" customHeight="1">
      <c r="A35" s="132" t="s">
        <v>27</v>
      </c>
      <c r="B35" s="132"/>
      <c r="C35" s="132"/>
      <c r="D35" s="133" t="s">
        <v>1</v>
      </c>
      <c r="E35" s="133" t="s">
        <v>1</v>
      </c>
      <c r="F35" s="133" t="s">
        <v>1</v>
      </c>
      <c r="G35" s="133" t="s">
        <v>1</v>
      </c>
      <c r="H35" s="133" t="s">
        <v>1</v>
      </c>
      <c r="I35" s="133" t="s">
        <v>1</v>
      </c>
      <c r="J35" s="133" t="s">
        <v>1</v>
      </c>
      <c r="K35" s="133" t="s">
        <v>1</v>
      </c>
      <c r="L35" s="133" t="s">
        <v>1</v>
      </c>
      <c r="M35" s="133" t="s">
        <v>1</v>
      </c>
      <c r="N35" s="133"/>
      <c r="O35" s="133" t="s">
        <v>1</v>
      </c>
      <c r="P35" s="133" t="s">
        <v>1</v>
      </c>
      <c r="Q35" s="133" t="s">
        <v>1</v>
      </c>
      <c r="R35" s="133" t="s">
        <v>1</v>
      </c>
      <c r="S35" s="133" t="s">
        <v>1</v>
      </c>
      <c r="T35" s="133" t="s">
        <v>1</v>
      </c>
      <c r="U35" s="133" t="s">
        <v>1</v>
      </c>
      <c r="V35" s="133" t="s">
        <v>1</v>
      </c>
      <c r="W35" s="134">
        <v>36.26</v>
      </c>
      <c r="X35" s="133" t="s">
        <v>1</v>
      </c>
      <c r="Y35" s="133" t="s">
        <v>1</v>
      </c>
      <c r="Z35" s="133" t="s">
        <v>1</v>
      </c>
      <c r="AA35" s="133" t="s">
        <v>1</v>
      </c>
    </row>
    <row r="36" spans="1:27" s="60" customFormat="1" ht="21" customHeight="1">
      <c r="A36" s="77" t="s">
        <v>28</v>
      </c>
      <c r="B36" s="76"/>
      <c r="C36" s="76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64"/>
      <c r="X36" s="75"/>
      <c r="Y36" s="75"/>
      <c r="Z36" s="75"/>
      <c r="AA36" s="75"/>
    </row>
    <row r="37" spans="1:27" s="60" customFormat="1" ht="38.2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0"/>
      <c r="O37" s="70"/>
      <c r="P37" s="69"/>
      <c r="Q37" s="65"/>
      <c r="R37" s="65"/>
      <c r="S37" s="65"/>
      <c r="T37" s="65"/>
      <c r="U37" s="64"/>
      <c r="V37" s="63">
        <v>1</v>
      </c>
      <c r="W37" s="73" t="s">
        <v>45</v>
      </c>
      <c r="X37" s="72"/>
      <c r="Y37" s="72"/>
      <c r="Z37" s="72"/>
      <c r="AA37" s="61">
        <v>12</v>
      </c>
    </row>
    <row r="38" spans="1:27" s="60" customFormat="1" ht="36.7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1"/>
      <c r="N38" s="71"/>
      <c r="O38" s="70"/>
      <c r="P38" s="69"/>
      <c r="Q38" s="65"/>
      <c r="R38" s="65"/>
      <c r="S38" s="65"/>
      <c r="T38" s="65"/>
      <c r="U38" s="64"/>
      <c r="V38" s="59"/>
      <c r="W38" s="68" t="s">
        <v>46</v>
      </c>
      <c r="X38" s="67"/>
      <c r="Y38" s="67"/>
      <c r="Z38" s="67"/>
      <c r="AA38" s="57">
        <v>1</v>
      </c>
    </row>
    <row r="39" spans="1:27" s="60" customFormat="1" ht="45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65"/>
      <c r="R39" s="65"/>
      <c r="S39" s="65"/>
      <c r="T39" s="65"/>
      <c r="U39" s="64"/>
      <c r="V39" s="63">
        <v>2</v>
      </c>
      <c r="W39" s="62" t="s">
        <v>47</v>
      </c>
      <c r="X39" s="42"/>
      <c r="Y39" s="42"/>
      <c r="Z39" s="42"/>
      <c r="AA39" s="61">
        <v>12</v>
      </c>
    </row>
    <row r="40" spans="1:27" s="60" customFormat="1" ht="15.7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5"/>
      <c r="Q40" s="65"/>
      <c r="R40" s="65"/>
      <c r="S40" s="65"/>
      <c r="T40" s="65"/>
      <c r="U40" s="64"/>
      <c r="V40" s="59"/>
      <c r="W40" s="58" t="s">
        <v>48</v>
      </c>
      <c r="X40" s="44"/>
      <c r="Y40" s="44"/>
      <c r="Z40" s="44"/>
      <c r="AA40" s="57">
        <v>1</v>
      </c>
    </row>
    <row r="41" spans="1:27" s="60" customFormat="1" ht="13.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5"/>
      <c r="Q41" s="65"/>
      <c r="R41" s="65"/>
      <c r="S41" s="65"/>
      <c r="T41" s="65"/>
      <c r="U41" s="64"/>
      <c r="V41" s="63">
        <v>3</v>
      </c>
      <c r="W41" s="62" t="s">
        <v>49</v>
      </c>
      <c r="X41" s="42"/>
      <c r="Y41" s="42"/>
      <c r="Z41" s="42"/>
      <c r="AA41" s="61">
        <v>12</v>
      </c>
    </row>
    <row r="42" spans="3:27" ht="15.75" customHeight="1">
      <c r="C42" s="13"/>
      <c r="D42" s="13"/>
      <c r="E42" s="13"/>
      <c r="F42" s="13"/>
      <c r="V42" s="59"/>
      <c r="W42" s="58" t="s">
        <v>50</v>
      </c>
      <c r="X42" s="44"/>
      <c r="Y42" s="44"/>
      <c r="Z42" s="44"/>
      <c r="AA42" s="57">
        <v>1</v>
      </c>
    </row>
    <row r="43" ht="14.25" customHeight="1"/>
    <row r="44" spans="22:27" ht="15.75" customHeight="1">
      <c r="V44" s="56"/>
      <c r="W44" s="55"/>
      <c r="X44" s="26"/>
      <c r="Y44" s="26"/>
      <c r="Z44" s="26"/>
      <c r="AA44" s="54"/>
    </row>
    <row r="45" spans="1:27" ht="54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1:27" ht="20.25">
      <c r="A46" s="35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3:6" ht="15.75">
      <c r="C47" s="13"/>
      <c r="D47" s="13"/>
      <c r="E47" s="13"/>
      <c r="F47" s="13"/>
    </row>
  </sheetData>
  <sheetProtection/>
  <mergeCells count="99">
    <mergeCell ref="W42:Z42"/>
    <mergeCell ref="V37:V38"/>
    <mergeCell ref="W37:Z37"/>
    <mergeCell ref="W38:Z38"/>
    <mergeCell ref="V39:V40"/>
    <mergeCell ref="V41:V42"/>
    <mergeCell ref="E12:E13"/>
    <mergeCell ref="G12:G13"/>
    <mergeCell ref="X12:X13"/>
    <mergeCell ref="Q12:Q13"/>
    <mergeCell ref="F12:F13"/>
    <mergeCell ref="W41:Z41"/>
    <mergeCell ref="P12:P13"/>
    <mergeCell ref="B11:C13"/>
    <mergeCell ref="W39:Z39"/>
    <mergeCell ref="W40:Z40"/>
    <mergeCell ref="A34:C34"/>
    <mergeCell ref="A35:C35"/>
    <mergeCell ref="A11:A13"/>
    <mergeCell ref="Y12:Y13"/>
    <mergeCell ref="T12:T13"/>
    <mergeCell ref="U12:U13"/>
    <mergeCell ref="A9:AA9"/>
    <mergeCell ref="AA11:AA13"/>
    <mergeCell ref="Z11:Z13"/>
    <mergeCell ref="H12:K12"/>
    <mergeCell ref="V12:V13"/>
    <mergeCell ref="W12:W13"/>
    <mergeCell ref="U11:Y11"/>
    <mergeCell ref="D11:T11"/>
    <mergeCell ref="M12:M13"/>
    <mergeCell ref="O12:O13"/>
    <mergeCell ref="A15:A17"/>
    <mergeCell ref="P15:P16"/>
    <mergeCell ref="S12:S13"/>
    <mergeCell ref="D12:D13"/>
    <mergeCell ref="Q15:Q16"/>
    <mergeCell ref="R15:R16"/>
    <mergeCell ref="S15:S17"/>
    <mergeCell ref="B15:B16"/>
    <mergeCell ref="R12:R13"/>
    <mergeCell ref="L12:L13"/>
    <mergeCell ref="AA15:AA17"/>
    <mergeCell ref="A18:A20"/>
    <mergeCell ref="P18:P19"/>
    <mergeCell ref="Q18:Q19"/>
    <mergeCell ref="R18:R19"/>
    <mergeCell ref="S18:S20"/>
    <mergeCell ref="T18:T20"/>
    <mergeCell ref="U18:U20"/>
    <mergeCell ref="U15:U17"/>
    <mergeCell ref="Y18:Y20"/>
    <mergeCell ref="Y15:Y17"/>
    <mergeCell ref="W15:W17"/>
    <mergeCell ref="X15:X17"/>
    <mergeCell ref="A21:A22"/>
    <mergeCell ref="B21:C21"/>
    <mergeCell ref="S21:S22"/>
    <mergeCell ref="V15:V17"/>
    <mergeCell ref="T15:T17"/>
    <mergeCell ref="T21:T22"/>
    <mergeCell ref="B18:B19"/>
    <mergeCell ref="AA21:AA22"/>
    <mergeCell ref="B22:C22"/>
    <mergeCell ref="AA18:AA20"/>
    <mergeCell ref="U21:U22"/>
    <mergeCell ref="V21:V22"/>
    <mergeCell ref="W21:W22"/>
    <mergeCell ref="X21:X22"/>
    <mergeCell ref="Y21:Y22"/>
    <mergeCell ref="W18:W20"/>
    <mergeCell ref="X18:X20"/>
    <mergeCell ref="AA23:AA24"/>
    <mergeCell ref="B24:C24"/>
    <mergeCell ref="B23:C23"/>
    <mergeCell ref="S23:S24"/>
    <mergeCell ref="U23:U24"/>
    <mergeCell ref="V23:V24"/>
    <mergeCell ref="T23:T24"/>
    <mergeCell ref="A45:AA45"/>
    <mergeCell ref="A46:P46"/>
    <mergeCell ref="B25:C25"/>
    <mergeCell ref="B26:C26"/>
    <mergeCell ref="B27:C27"/>
    <mergeCell ref="B29:C29"/>
    <mergeCell ref="B30:C30"/>
    <mergeCell ref="B31:C31"/>
    <mergeCell ref="B33:C33"/>
    <mergeCell ref="B32:C32"/>
    <mergeCell ref="Z15:Z16"/>
    <mergeCell ref="Z18:Z19"/>
    <mergeCell ref="A37:M37"/>
    <mergeCell ref="B14:C14"/>
    <mergeCell ref="B28:C28"/>
    <mergeCell ref="X23:X24"/>
    <mergeCell ref="Y23:Y24"/>
    <mergeCell ref="A23:A24"/>
    <mergeCell ref="W23:W24"/>
    <mergeCell ref="V18:V20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B41"/>
  <sheetViews>
    <sheetView zoomScale="70" zoomScaleNormal="70" zoomScalePageLayoutView="0" workbookViewId="0" topLeftCell="A19">
      <selection activeCell="A11" sqref="A11:A13"/>
    </sheetView>
  </sheetViews>
  <sheetFormatPr defaultColWidth="9.00390625" defaultRowHeight="12.75"/>
  <cols>
    <col min="1" max="2" width="7.625" style="53" customWidth="1"/>
    <col min="3" max="3" width="33.375" style="52" customWidth="1"/>
    <col min="4" max="12" width="16.00390625" style="52" customWidth="1"/>
    <col min="13" max="13" width="18.75390625" style="52" customWidth="1"/>
    <col min="14" max="14" width="18.75390625" style="52" hidden="1" customWidth="1"/>
    <col min="15" max="15" width="18.75390625" style="52" customWidth="1"/>
    <col min="16" max="19" width="15.375" style="52" customWidth="1"/>
    <col min="20" max="20" width="15.00390625" style="52" customWidth="1"/>
    <col min="21" max="23" width="16.00390625" style="52" customWidth="1"/>
    <col min="24" max="24" width="14.75390625" style="52" customWidth="1"/>
    <col min="25" max="25" width="14.25390625" style="52" customWidth="1"/>
    <col min="26" max="26" width="15.125" style="52" customWidth="1"/>
    <col min="27" max="27" width="15.75390625" style="52" customWidth="1"/>
    <col min="28" max="28" width="18.375" style="52" customWidth="1"/>
    <col min="29" max="29" width="14.25390625" style="52" customWidth="1"/>
    <col min="30" max="16384" width="9.125" style="5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9" spans="1:27" ht="42" customHeight="1">
      <c r="A9" s="38" t="s">
        <v>70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3:28" ht="18.75">
      <c r="C10" s="11"/>
      <c r="D10" s="11"/>
      <c r="E10" s="11"/>
      <c r="F10" s="11"/>
      <c r="G10" s="11"/>
      <c r="H10" s="11"/>
      <c r="I10" s="11"/>
      <c r="J10" s="11"/>
      <c r="K10" s="11"/>
      <c r="L10" s="11"/>
      <c r="T10" s="12"/>
      <c r="U10" s="12"/>
      <c r="V10" s="12"/>
      <c r="AA10" s="88" t="s">
        <v>54</v>
      </c>
      <c r="AB10" s="90"/>
    </row>
    <row r="11" spans="1:27" s="17" customFormat="1" ht="18.75" customHeight="1">
      <c r="A11" s="84" t="s">
        <v>2</v>
      </c>
      <c r="B11" s="84" t="s">
        <v>3</v>
      </c>
      <c r="C11" s="84" t="s">
        <v>3</v>
      </c>
      <c r="D11" s="51" t="s">
        <v>4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 t="s">
        <v>5</v>
      </c>
      <c r="V11" s="51"/>
      <c r="W11" s="51"/>
      <c r="X11" s="51"/>
      <c r="Y11" s="51"/>
      <c r="Z11" s="84" t="s">
        <v>6</v>
      </c>
      <c r="AA11" s="84" t="s">
        <v>7</v>
      </c>
    </row>
    <row r="12" spans="1:27" s="17" customFormat="1" ht="18.75" customHeight="1">
      <c r="A12" s="84"/>
      <c r="B12" s="84"/>
      <c r="C12" s="84"/>
      <c r="D12" s="84" t="s">
        <v>8</v>
      </c>
      <c r="E12" s="84" t="s">
        <v>9</v>
      </c>
      <c r="F12" s="84" t="s">
        <v>62</v>
      </c>
      <c r="G12" s="84" t="s">
        <v>10</v>
      </c>
      <c r="H12" s="51" t="s">
        <v>11</v>
      </c>
      <c r="I12" s="51"/>
      <c r="J12" s="51"/>
      <c r="K12" s="51"/>
      <c r="L12" s="84" t="s">
        <v>12</v>
      </c>
      <c r="M12" s="84" t="s">
        <v>13</v>
      </c>
      <c r="N12" s="85"/>
      <c r="O12" s="84" t="s">
        <v>14</v>
      </c>
      <c r="P12" s="84" t="s">
        <v>15</v>
      </c>
      <c r="Q12" s="84" t="s">
        <v>16</v>
      </c>
      <c r="R12" s="84" t="s">
        <v>17</v>
      </c>
      <c r="S12" s="84" t="s">
        <v>18</v>
      </c>
      <c r="T12" s="84" t="s">
        <v>19</v>
      </c>
      <c r="U12" s="39" t="s">
        <v>69</v>
      </c>
      <c r="V12" s="39" t="s">
        <v>68</v>
      </c>
      <c r="W12" s="39" t="s">
        <v>67</v>
      </c>
      <c r="X12" s="84" t="s">
        <v>20</v>
      </c>
      <c r="Y12" s="84" t="s">
        <v>21</v>
      </c>
      <c r="Z12" s="84"/>
      <c r="AA12" s="84"/>
    </row>
    <row r="13" spans="1:27" s="83" customFormat="1" ht="120" customHeight="1" thickBot="1">
      <c r="A13" s="84"/>
      <c r="B13" s="84"/>
      <c r="C13" s="84"/>
      <c r="D13" s="84"/>
      <c r="E13" s="84"/>
      <c r="F13" s="84"/>
      <c r="G13" s="84"/>
      <c r="H13" s="85" t="s">
        <v>22</v>
      </c>
      <c r="I13" s="85" t="s">
        <v>23</v>
      </c>
      <c r="J13" s="86" t="s">
        <v>24</v>
      </c>
      <c r="K13" s="86" t="s">
        <v>25</v>
      </c>
      <c r="L13" s="84"/>
      <c r="M13" s="84"/>
      <c r="N13" s="85"/>
      <c r="O13" s="84"/>
      <c r="P13" s="84"/>
      <c r="Q13" s="84"/>
      <c r="R13" s="84"/>
      <c r="S13" s="84"/>
      <c r="T13" s="84"/>
      <c r="U13" s="40"/>
      <c r="V13" s="40"/>
      <c r="W13" s="40"/>
      <c r="X13" s="84"/>
      <c r="Y13" s="84"/>
      <c r="Z13" s="84"/>
      <c r="AA13" s="84"/>
    </row>
    <row r="14" spans="1:27" s="83" customFormat="1" ht="24" customHeight="1">
      <c r="A14" s="91">
        <v>1</v>
      </c>
      <c r="B14" s="92">
        <v>2</v>
      </c>
      <c r="C14" s="93"/>
      <c r="D14" s="91">
        <v>3</v>
      </c>
      <c r="E14" s="91">
        <v>4</v>
      </c>
      <c r="F14" s="91"/>
      <c r="G14" s="91">
        <v>5</v>
      </c>
      <c r="H14" s="91">
        <v>6</v>
      </c>
      <c r="I14" s="91">
        <v>7</v>
      </c>
      <c r="J14" s="91">
        <v>8</v>
      </c>
      <c r="K14" s="91">
        <v>9</v>
      </c>
      <c r="L14" s="91">
        <v>10</v>
      </c>
      <c r="M14" s="91">
        <v>11</v>
      </c>
      <c r="N14" s="91"/>
      <c r="O14" s="91">
        <v>12</v>
      </c>
      <c r="P14" s="91">
        <v>13</v>
      </c>
      <c r="Q14" s="91">
        <v>14</v>
      </c>
      <c r="R14" s="91"/>
      <c r="S14" s="91">
        <v>15</v>
      </c>
      <c r="T14" s="91">
        <v>16</v>
      </c>
      <c r="U14" s="91">
        <v>17</v>
      </c>
      <c r="V14" s="91">
        <v>18</v>
      </c>
      <c r="W14" s="91">
        <v>19</v>
      </c>
      <c r="X14" s="91">
        <v>20</v>
      </c>
      <c r="Y14" s="91">
        <v>21</v>
      </c>
      <c r="Z14" s="91">
        <v>22</v>
      </c>
      <c r="AA14" s="91">
        <v>23</v>
      </c>
    </row>
    <row r="15" spans="1:27" ht="45" customHeight="1">
      <c r="A15" s="190">
        <v>1</v>
      </c>
      <c r="B15" s="191" t="s">
        <v>31</v>
      </c>
      <c r="C15" s="191"/>
      <c r="D15" s="100">
        <v>1250405</v>
      </c>
      <c r="E15" s="100">
        <v>10416</v>
      </c>
      <c r="F15" s="100">
        <v>0</v>
      </c>
      <c r="G15" s="101">
        <v>38146186</v>
      </c>
      <c r="H15" s="101">
        <v>61237</v>
      </c>
      <c r="I15" s="101">
        <v>20990</v>
      </c>
      <c r="J15" s="101">
        <v>92343</v>
      </c>
      <c r="K15" s="101">
        <v>575280</v>
      </c>
      <c r="L15" s="101">
        <v>74509</v>
      </c>
      <c r="M15" s="100">
        <v>45719195</v>
      </c>
      <c r="N15" s="100" t="s">
        <v>1</v>
      </c>
      <c r="O15" s="101">
        <v>73206763</v>
      </c>
      <c r="P15" s="192">
        <v>0.027121846742927124</v>
      </c>
      <c r="Q15" s="192">
        <v>0.016</v>
      </c>
      <c r="R15" s="192" t="s">
        <v>53</v>
      </c>
      <c r="S15" s="103">
        <v>0.06836451971287409</v>
      </c>
      <c r="T15" s="104" t="s">
        <v>53</v>
      </c>
      <c r="U15" s="105">
        <v>4.91</v>
      </c>
      <c r="V15" s="105">
        <v>19.92</v>
      </c>
      <c r="W15" s="105">
        <v>38.97</v>
      </c>
      <c r="X15" s="105">
        <v>24.84</v>
      </c>
      <c r="Y15" s="104" t="s">
        <v>53</v>
      </c>
      <c r="Z15" s="193" t="s">
        <v>0</v>
      </c>
      <c r="AA15" s="106" t="s">
        <v>53</v>
      </c>
    </row>
    <row r="16" spans="1:27" ht="45" customHeight="1">
      <c r="A16" s="124"/>
      <c r="B16" s="126" t="s">
        <v>32</v>
      </c>
      <c r="C16" s="126"/>
      <c r="D16" s="111">
        <v>2309897</v>
      </c>
      <c r="E16" s="110">
        <v>426790</v>
      </c>
      <c r="F16" s="110">
        <v>0</v>
      </c>
      <c r="G16" s="118">
        <v>38146186</v>
      </c>
      <c r="H16" s="118">
        <v>61237</v>
      </c>
      <c r="I16" s="118">
        <v>20990</v>
      </c>
      <c r="J16" s="118">
        <v>92343</v>
      </c>
      <c r="K16" s="118">
        <v>575280</v>
      </c>
      <c r="L16" s="110">
        <v>14503</v>
      </c>
      <c r="M16" s="110">
        <v>45659189</v>
      </c>
      <c r="N16" s="110">
        <v>100</v>
      </c>
      <c r="O16" s="118">
        <v>73206763</v>
      </c>
      <c r="P16" s="120">
        <v>0.04124267296994697</v>
      </c>
      <c r="Q16" s="120">
        <v>0.024</v>
      </c>
      <c r="R16" s="120" t="s">
        <v>53</v>
      </c>
      <c r="S16" s="113"/>
      <c r="T16" s="114" t="s">
        <v>66</v>
      </c>
      <c r="U16" s="115"/>
      <c r="V16" s="115"/>
      <c r="W16" s="115"/>
      <c r="X16" s="115"/>
      <c r="Y16" s="114"/>
      <c r="Z16" s="121" t="s">
        <v>0</v>
      </c>
      <c r="AA16" s="116"/>
    </row>
    <row r="17" spans="1:27" ht="45" customHeight="1">
      <c r="A17" s="127">
        <v>2</v>
      </c>
      <c r="B17" s="125" t="s">
        <v>33</v>
      </c>
      <c r="C17" s="125"/>
      <c r="D17" s="110">
        <v>1722884</v>
      </c>
      <c r="E17" s="110">
        <v>16412</v>
      </c>
      <c r="F17" s="110">
        <v>0</v>
      </c>
      <c r="G17" s="118">
        <v>56810758</v>
      </c>
      <c r="H17" s="118">
        <v>331891</v>
      </c>
      <c r="I17" s="118">
        <v>181934</v>
      </c>
      <c r="J17" s="118">
        <v>249676</v>
      </c>
      <c r="K17" s="118">
        <v>477209</v>
      </c>
      <c r="L17" s="118">
        <v>304857</v>
      </c>
      <c r="M17" s="110">
        <v>69522715</v>
      </c>
      <c r="N17" s="110" t="s">
        <v>1</v>
      </c>
      <c r="O17" s="118">
        <v>178279836</v>
      </c>
      <c r="P17" s="120">
        <v>0.024545531629482538</v>
      </c>
      <c r="Q17" s="120">
        <v>0.008</v>
      </c>
      <c r="R17" s="120" t="s">
        <v>53</v>
      </c>
      <c r="S17" s="113">
        <v>0.10497607359355335</v>
      </c>
      <c r="T17" s="114" t="s">
        <v>53</v>
      </c>
      <c r="U17" s="115">
        <v>5.24</v>
      </c>
      <c r="V17" s="115">
        <v>23.78</v>
      </c>
      <c r="W17" s="115">
        <v>40.86</v>
      </c>
      <c r="X17" s="115">
        <v>24.84</v>
      </c>
      <c r="Y17" s="114" t="s">
        <v>53</v>
      </c>
      <c r="Z17" s="121" t="s">
        <v>0</v>
      </c>
      <c r="AA17" s="116" t="s">
        <v>53</v>
      </c>
    </row>
    <row r="18" spans="1:27" ht="45" customHeight="1">
      <c r="A18" s="127"/>
      <c r="B18" s="126" t="s">
        <v>34</v>
      </c>
      <c r="C18" s="126"/>
      <c r="D18" s="111">
        <v>5963399</v>
      </c>
      <c r="E18" s="110">
        <v>375596</v>
      </c>
      <c r="F18" s="110">
        <v>0</v>
      </c>
      <c r="G18" s="111">
        <v>56810758</v>
      </c>
      <c r="H18" s="111">
        <v>331891</v>
      </c>
      <c r="I18" s="118">
        <v>181934</v>
      </c>
      <c r="J18" s="118">
        <v>249676</v>
      </c>
      <c r="K18" s="118">
        <v>477209</v>
      </c>
      <c r="L18" s="110">
        <v>255788</v>
      </c>
      <c r="M18" s="110">
        <v>69473646</v>
      </c>
      <c r="N18" s="110">
        <v>100</v>
      </c>
      <c r="O18" s="118">
        <v>178279836</v>
      </c>
      <c r="P18" s="120">
        <v>0.0804305419640708</v>
      </c>
      <c r="Q18" s="120">
        <v>0.032</v>
      </c>
      <c r="R18" s="120" t="s">
        <v>53</v>
      </c>
      <c r="S18" s="113"/>
      <c r="T18" s="114" t="s">
        <v>66</v>
      </c>
      <c r="U18" s="115"/>
      <c r="V18" s="115"/>
      <c r="W18" s="115"/>
      <c r="X18" s="115"/>
      <c r="Y18" s="114"/>
      <c r="Z18" s="121" t="s">
        <v>0</v>
      </c>
      <c r="AA18" s="116"/>
    </row>
    <row r="19" spans="1:27" ht="45" customHeight="1">
      <c r="A19" s="128">
        <v>3</v>
      </c>
      <c r="B19" s="126" t="s">
        <v>44</v>
      </c>
      <c r="C19" s="126"/>
      <c r="D19" s="111">
        <v>1610444</v>
      </c>
      <c r="E19" s="110">
        <v>258000</v>
      </c>
      <c r="F19" s="110">
        <v>0</v>
      </c>
      <c r="G19" s="110">
        <v>20079888</v>
      </c>
      <c r="H19" s="110">
        <v>465255</v>
      </c>
      <c r="I19" s="111">
        <v>11340</v>
      </c>
      <c r="J19" s="110">
        <v>185709</v>
      </c>
      <c r="K19" s="110">
        <v>495379</v>
      </c>
      <c r="L19" s="110">
        <v>0</v>
      </c>
      <c r="M19" s="110">
        <v>31656718</v>
      </c>
      <c r="N19" s="110">
        <v>100</v>
      </c>
      <c r="O19" s="118">
        <v>56779790</v>
      </c>
      <c r="P19" s="120">
        <v>0.042722179854525665</v>
      </c>
      <c r="Q19" s="120">
        <v>0.04</v>
      </c>
      <c r="R19" s="120" t="s">
        <v>53</v>
      </c>
      <c r="S19" s="120" t="s">
        <v>1</v>
      </c>
      <c r="T19" s="120" t="s">
        <v>1</v>
      </c>
      <c r="U19" s="121">
        <v>-0.85</v>
      </c>
      <c r="V19" s="121">
        <v>12.48</v>
      </c>
      <c r="W19" s="121">
        <v>34.89</v>
      </c>
      <c r="X19" s="121">
        <v>24.84</v>
      </c>
      <c r="Y19" s="129" t="s">
        <v>53</v>
      </c>
      <c r="Z19" s="121" t="s">
        <v>0</v>
      </c>
      <c r="AA19" s="130" t="s">
        <v>53</v>
      </c>
    </row>
    <row r="20" spans="1:27" ht="45" customHeight="1">
      <c r="A20" s="128">
        <v>4</v>
      </c>
      <c r="B20" s="126" t="s">
        <v>43</v>
      </c>
      <c r="C20" s="126"/>
      <c r="D20" s="111">
        <v>19111159</v>
      </c>
      <c r="E20" s="110">
        <v>763274</v>
      </c>
      <c r="F20" s="110">
        <v>0</v>
      </c>
      <c r="G20" s="110">
        <v>164723966</v>
      </c>
      <c r="H20" s="110">
        <v>1329148</v>
      </c>
      <c r="I20" s="111">
        <v>249521</v>
      </c>
      <c r="J20" s="110">
        <v>4472846</v>
      </c>
      <c r="K20" s="110">
        <v>403115</v>
      </c>
      <c r="L20" s="110">
        <v>1262176</v>
      </c>
      <c r="M20" s="110">
        <v>230532442</v>
      </c>
      <c r="N20" s="110">
        <v>100</v>
      </c>
      <c r="O20" s="118">
        <v>413315496</v>
      </c>
      <c r="P20" s="120">
        <v>0.07958916689044573</v>
      </c>
      <c r="Q20" s="120">
        <v>0.04</v>
      </c>
      <c r="R20" s="120" t="s">
        <v>53</v>
      </c>
      <c r="S20" s="120" t="s">
        <v>1</v>
      </c>
      <c r="T20" s="120" t="s">
        <v>1</v>
      </c>
      <c r="U20" s="121">
        <v>4.2</v>
      </c>
      <c r="V20" s="121">
        <v>19.91</v>
      </c>
      <c r="W20" s="121">
        <v>41</v>
      </c>
      <c r="X20" s="121">
        <v>24.84</v>
      </c>
      <c r="Y20" s="129" t="s">
        <v>53</v>
      </c>
      <c r="Z20" s="121" t="s">
        <v>0</v>
      </c>
      <c r="AA20" s="130" t="s">
        <v>53</v>
      </c>
    </row>
    <row r="21" spans="1:27" ht="45" customHeight="1">
      <c r="A21" s="128">
        <v>5</v>
      </c>
      <c r="B21" s="126" t="s">
        <v>38</v>
      </c>
      <c r="C21" s="126"/>
      <c r="D21" s="111">
        <v>29572620</v>
      </c>
      <c r="E21" s="110">
        <v>1711924</v>
      </c>
      <c r="F21" s="110">
        <v>0</v>
      </c>
      <c r="G21" s="110">
        <v>153913809</v>
      </c>
      <c r="H21" s="110">
        <v>1682236</v>
      </c>
      <c r="I21" s="111">
        <v>53842</v>
      </c>
      <c r="J21" s="110">
        <v>8147662</v>
      </c>
      <c r="K21" s="110">
        <v>5007720</v>
      </c>
      <c r="L21" s="110">
        <v>4516920</v>
      </c>
      <c r="M21" s="110">
        <v>307345329</v>
      </c>
      <c r="N21" s="110">
        <v>100</v>
      </c>
      <c r="O21" s="118">
        <v>788824449</v>
      </c>
      <c r="P21" s="120">
        <v>0.09064948567999874</v>
      </c>
      <c r="Q21" s="120">
        <v>0.04</v>
      </c>
      <c r="R21" s="120" t="s">
        <v>53</v>
      </c>
      <c r="S21" s="120" t="s">
        <v>1</v>
      </c>
      <c r="T21" s="120" t="s">
        <v>1</v>
      </c>
      <c r="U21" s="121">
        <v>5.92</v>
      </c>
      <c r="V21" s="121">
        <v>17.95</v>
      </c>
      <c r="W21" s="121">
        <v>45.33</v>
      </c>
      <c r="X21" s="121">
        <v>24.84</v>
      </c>
      <c r="Y21" s="129" t="s">
        <v>53</v>
      </c>
      <c r="Z21" s="121" t="s">
        <v>0</v>
      </c>
      <c r="AA21" s="130" t="s">
        <v>53</v>
      </c>
    </row>
    <row r="22" spans="1:27" ht="45" customHeight="1">
      <c r="A22" s="128">
        <v>6</v>
      </c>
      <c r="B22" s="126" t="s">
        <v>39</v>
      </c>
      <c r="C22" s="126"/>
      <c r="D22" s="111">
        <v>1125284.6</v>
      </c>
      <c r="E22" s="110">
        <v>15113</v>
      </c>
      <c r="F22" s="110">
        <v>15113</v>
      </c>
      <c r="G22" s="110">
        <v>18254822</v>
      </c>
      <c r="H22" s="110">
        <v>37391</v>
      </c>
      <c r="I22" s="111">
        <v>3770</v>
      </c>
      <c r="J22" s="110">
        <v>13797</v>
      </c>
      <c r="K22" s="110">
        <v>329864</v>
      </c>
      <c r="L22" s="110">
        <v>253462</v>
      </c>
      <c r="M22" s="110">
        <v>22356504</v>
      </c>
      <c r="N22" s="110">
        <v>100</v>
      </c>
      <c r="O22" s="118">
        <v>24185475</v>
      </c>
      <c r="P22" s="120">
        <v>0.04898165652375703</v>
      </c>
      <c r="Q22" s="120">
        <v>0.04</v>
      </c>
      <c r="R22" s="120" t="s">
        <v>53</v>
      </c>
      <c r="S22" s="120" t="s">
        <v>1</v>
      </c>
      <c r="T22" s="120" t="s">
        <v>1</v>
      </c>
      <c r="U22" s="121">
        <v>1.44</v>
      </c>
      <c r="V22" s="121">
        <v>6.25</v>
      </c>
      <c r="W22" s="121">
        <v>28.69</v>
      </c>
      <c r="X22" s="121">
        <v>24.84</v>
      </c>
      <c r="Y22" s="129" t="s">
        <v>53</v>
      </c>
      <c r="Z22" s="121" t="s">
        <v>53</v>
      </c>
      <c r="AA22" s="130" t="s">
        <v>53</v>
      </c>
    </row>
    <row r="23" spans="1:27" ht="45" customHeight="1">
      <c r="A23" s="128">
        <v>7</v>
      </c>
      <c r="B23" s="126" t="s">
        <v>40</v>
      </c>
      <c r="C23" s="126"/>
      <c r="D23" s="111">
        <v>1813592</v>
      </c>
      <c r="E23" s="110">
        <v>97940</v>
      </c>
      <c r="F23" s="110">
        <v>0</v>
      </c>
      <c r="G23" s="110">
        <v>25489751</v>
      </c>
      <c r="H23" s="110">
        <v>449457</v>
      </c>
      <c r="I23" s="111">
        <v>50441</v>
      </c>
      <c r="J23" s="110">
        <v>28972</v>
      </c>
      <c r="K23" s="110">
        <v>111471</v>
      </c>
      <c r="L23" s="110">
        <v>99590</v>
      </c>
      <c r="M23" s="110">
        <v>31992751</v>
      </c>
      <c r="N23" s="110">
        <v>100</v>
      </c>
      <c r="O23" s="118">
        <v>85177584</v>
      </c>
      <c r="P23" s="120">
        <v>0.05362627302666157</v>
      </c>
      <c r="Q23" s="120">
        <v>0.04</v>
      </c>
      <c r="R23" s="120" t="s">
        <v>53</v>
      </c>
      <c r="S23" s="120" t="s">
        <v>1</v>
      </c>
      <c r="T23" s="120" t="s">
        <v>1</v>
      </c>
      <c r="U23" s="121">
        <v>4.45</v>
      </c>
      <c r="V23" s="121">
        <v>23.32</v>
      </c>
      <c r="W23" s="121">
        <v>41.1</v>
      </c>
      <c r="X23" s="121">
        <v>24.84</v>
      </c>
      <c r="Y23" s="129" t="s">
        <v>53</v>
      </c>
      <c r="Z23" s="121" t="s">
        <v>0</v>
      </c>
      <c r="AA23" s="130" t="s">
        <v>53</v>
      </c>
    </row>
    <row r="24" spans="1:27" ht="45" customHeight="1">
      <c r="A24" s="128">
        <v>8</v>
      </c>
      <c r="B24" s="126" t="s">
        <v>35</v>
      </c>
      <c r="C24" s="126"/>
      <c r="D24" s="111">
        <v>3016219.1</v>
      </c>
      <c r="E24" s="110">
        <v>60137</v>
      </c>
      <c r="F24" s="110">
        <v>0</v>
      </c>
      <c r="G24" s="110">
        <v>43882938</v>
      </c>
      <c r="H24" s="110">
        <v>220207</v>
      </c>
      <c r="I24" s="111">
        <v>99705</v>
      </c>
      <c r="J24" s="110">
        <v>476431</v>
      </c>
      <c r="K24" s="110">
        <v>41661</v>
      </c>
      <c r="L24" s="110">
        <v>193360</v>
      </c>
      <c r="M24" s="110">
        <v>52456338</v>
      </c>
      <c r="N24" s="110">
        <v>100</v>
      </c>
      <c r="O24" s="118">
        <v>79237631</v>
      </c>
      <c r="P24" s="120">
        <v>0.056353192249142516</v>
      </c>
      <c r="Q24" s="120">
        <v>0.04</v>
      </c>
      <c r="R24" s="120" t="s">
        <v>53</v>
      </c>
      <c r="S24" s="120" t="s">
        <v>1</v>
      </c>
      <c r="T24" s="120" t="s">
        <v>1</v>
      </c>
      <c r="U24" s="121">
        <v>7.94</v>
      </c>
      <c r="V24" s="121">
        <v>22.86</v>
      </c>
      <c r="W24" s="121">
        <v>30.55</v>
      </c>
      <c r="X24" s="121">
        <v>24.84</v>
      </c>
      <c r="Y24" s="129" t="s">
        <v>53</v>
      </c>
      <c r="Z24" s="121" t="s">
        <v>0</v>
      </c>
      <c r="AA24" s="130" t="s">
        <v>53</v>
      </c>
    </row>
    <row r="25" spans="1:27" ht="45" customHeight="1">
      <c r="A25" s="128">
        <v>9</v>
      </c>
      <c r="B25" s="126" t="s">
        <v>41</v>
      </c>
      <c r="C25" s="126"/>
      <c r="D25" s="111">
        <v>2380603</v>
      </c>
      <c r="E25" s="110">
        <v>167704</v>
      </c>
      <c r="F25" s="110">
        <v>0</v>
      </c>
      <c r="G25" s="110">
        <v>31289707</v>
      </c>
      <c r="H25" s="110">
        <v>316770</v>
      </c>
      <c r="I25" s="111">
        <v>35784</v>
      </c>
      <c r="J25" s="110">
        <v>73482</v>
      </c>
      <c r="K25" s="110">
        <v>586636</v>
      </c>
      <c r="L25" s="110">
        <v>24343</v>
      </c>
      <c r="M25" s="110">
        <v>41440770</v>
      </c>
      <c r="N25" s="110">
        <v>100</v>
      </c>
      <c r="O25" s="118">
        <v>65344307</v>
      </c>
      <c r="P25" s="120">
        <v>0.05339908018118389</v>
      </c>
      <c r="Q25" s="120">
        <v>0.04</v>
      </c>
      <c r="R25" s="120" t="s">
        <v>53</v>
      </c>
      <c r="S25" s="120" t="s">
        <v>1</v>
      </c>
      <c r="T25" s="120" t="s">
        <v>1</v>
      </c>
      <c r="U25" s="121">
        <v>0.98</v>
      </c>
      <c r="V25" s="121">
        <v>8.34</v>
      </c>
      <c r="W25" s="121">
        <v>35.77</v>
      </c>
      <c r="X25" s="121">
        <v>24.84</v>
      </c>
      <c r="Y25" s="129" t="s">
        <v>53</v>
      </c>
      <c r="Z25" s="121" t="s">
        <v>0</v>
      </c>
      <c r="AA25" s="130" t="s">
        <v>53</v>
      </c>
    </row>
    <row r="26" spans="1:27" ht="45" customHeight="1">
      <c r="A26" s="128">
        <v>10</v>
      </c>
      <c r="B26" s="126" t="s">
        <v>42</v>
      </c>
      <c r="C26" s="126"/>
      <c r="D26" s="111">
        <v>3407643</v>
      </c>
      <c r="E26" s="110">
        <v>41915</v>
      </c>
      <c r="F26" s="110">
        <v>0</v>
      </c>
      <c r="G26" s="110">
        <v>41637540</v>
      </c>
      <c r="H26" s="110">
        <v>422141</v>
      </c>
      <c r="I26" s="111">
        <v>38568</v>
      </c>
      <c r="J26" s="110">
        <v>64182</v>
      </c>
      <c r="K26" s="110">
        <v>177568</v>
      </c>
      <c r="L26" s="110">
        <v>157630</v>
      </c>
      <c r="M26" s="110">
        <v>48819760</v>
      </c>
      <c r="N26" s="110">
        <v>100</v>
      </c>
      <c r="O26" s="118">
        <v>120724856</v>
      </c>
      <c r="P26" s="120">
        <v>0.0689419202388541</v>
      </c>
      <c r="Q26" s="120">
        <v>0.04</v>
      </c>
      <c r="R26" s="120" t="s">
        <v>53</v>
      </c>
      <c r="S26" s="120" t="s">
        <v>1</v>
      </c>
      <c r="T26" s="120" t="s">
        <v>1</v>
      </c>
      <c r="U26" s="121">
        <v>5.1</v>
      </c>
      <c r="V26" s="121">
        <v>19.39</v>
      </c>
      <c r="W26" s="121">
        <v>52.92</v>
      </c>
      <c r="X26" s="121">
        <v>24.84</v>
      </c>
      <c r="Y26" s="129" t="s">
        <v>53</v>
      </c>
      <c r="Z26" s="121" t="s">
        <v>0</v>
      </c>
      <c r="AA26" s="130" t="s">
        <v>53</v>
      </c>
    </row>
    <row r="27" spans="1:27" ht="45" customHeight="1">
      <c r="A27" s="128">
        <v>11</v>
      </c>
      <c r="B27" s="126" t="s">
        <v>36</v>
      </c>
      <c r="C27" s="126"/>
      <c r="D27" s="111">
        <v>973751</v>
      </c>
      <c r="E27" s="110">
        <v>73960</v>
      </c>
      <c r="F27" s="110">
        <v>0</v>
      </c>
      <c r="G27" s="110">
        <v>15817933</v>
      </c>
      <c r="H27" s="110">
        <v>271184</v>
      </c>
      <c r="I27" s="111">
        <v>30025</v>
      </c>
      <c r="J27" s="110">
        <v>61101</v>
      </c>
      <c r="K27" s="110">
        <v>191597</v>
      </c>
      <c r="L27" s="110">
        <v>0</v>
      </c>
      <c r="M27" s="110">
        <v>21357003</v>
      </c>
      <c r="N27" s="110">
        <v>100</v>
      </c>
      <c r="O27" s="118">
        <v>63360207</v>
      </c>
      <c r="P27" s="120">
        <v>0.0421309581686157</v>
      </c>
      <c r="Q27" s="120">
        <v>0.04</v>
      </c>
      <c r="R27" s="120" t="s">
        <v>53</v>
      </c>
      <c r="S27" s="120" t="s">
        <v>1</v>
      </c>
      <c r="T27" s="120" t="s">
        <v>1</v>
      </c>
      <c r="U27" s="121">
        <v>6.08</v>
      </c>
      <c r="V27" s="121">
        <v>25.57</v>
      </c>
      <c r="W27" s="121" t="s">
        <v>0</v>
      </c>
      <c r="X27" s="121">
        <v>24.84</v>
      </c>
      <c r="Y27" s="129" t="s">
        <v>0</v>
      </c>
      <c r="Z27" s="121" t="s">
        <v>0</v>
      </c>
      <c r="AA27" s="130" t="s">
        <v>53</v>
      </c>
    </row>
    <row r="28" spans="1:27" ht="45" customHeight="1">
      <c r="A28" s="107">
        <v>12</v>
      </c>
      <c r="B28" s="125" t="s">
        <v>29</v>
      </c>
      <c r="C28" s="125"/>
      <c r="D28" s="110"/>
      <c r="E28" s="110"/>
      <c r="F28" s="110"/>
      <c r="G28" s="118"/>
      <c r="H28" s="118"/>
      <c r="I28" s="118"/>
      <c r="J28" s="118"/>
      <c r="K28" s="118"/>
      <c r="L28" s="118"/>
      <c r="M28" s="110"/>
      <c r="N28" s="110"/>
      <c r="O28" s="118"/>
      <c r="P28" s="120"/>
      <c r="Q28" s="120"/>
      <c r="R28" s="120"/>
      <c r="S28" s="113"/>
      <c r="T28" s="114"/>
      <c r="U28" s="115"/>
      <c r="V28" s="115"/>
      <c r="W28" s="115"/>
      <c r="X28" s="115"/>
      <c r="Y28" s="114"/>
      <c r="Z28" s="115"/>
      <c r="AA28" s="116"/>
    </row>
    <row r="29" spans="1:27" ht="45" customHeight="1">
      <c r="A29" s="201"/>
      <c r="B29" s="202" t="s">
        <v>65</v>
      </c>
      <c r="C29" s="202"/>
      <c r="D29" s="203"/>
      <c r="E29" s="203"/>
      <c r="F29" s="203"/>
      <c r="G29" s="204"/>
      <c r="H29" s="204"/>
      <c r="I29" s="204"/>
      <c r="J29" s="204"/>
      <c r="K29" s="204"/>
      <c r="L29" s="203"/>
      <c r="M29" s="203"/>
      <c r="N29" s="205"/>
      <c r="O29" s="204"/>
      <c r="P29" s="206"/>
      <c r="Q29" s="206"/>
      <c r="R29" s="206"/>
      <c r="S29" s="207"/>
      <c r="T29" s="208"/>
      <c r="U29" s="209"/>
      <c r="V29" s="209"/>
      <c r="W29" s="209"/>
      <c r="X29" s="209"/>
      <c r="Y29" s="208"/>
      <c r="Z29" s="209"/>
      <c r="AA29" s="210"/>
    </row>
    <row r="30" spans="1:27" ht="45" customHeight="1">
      <c r="A30" s="212" t="s">
        <v>26</v>
      </c>
      <c r="B30" s="212"/>
      <c r="C30" s="212"/>
      <c r="D30" s="192" t="s">
        <v>1</v>
      </c>
      <c r="E30" s="192" t="s">
        <v>1</v>
      </c>
      <c r="F30" s="192" t="s">
        <v>1</v>
      </c>
      <c r="G30" s="192" t="s">
        <v>1</v>
      </c>
      <c r="H30" s="192" t="s">
        <v>1</v>
      </c>
      <c r="I30" s="192" t="s">
        <v>1</v>
      </c>
      <c r="J30" s="192" t="s">
        <v>1</v>
      </c>
      <c r="K30" s="192" t="s">
        <v>1</v>
      </c>
      <c r="L30" s="192" t="s">
        <v>1</v>
      </c>
      <c r="M30" s="192" t="s">
        <v>1</v>
      </c>
      <c r="N30" s="192"/>
      <c r="O30" s="192" t="s">
        <v>1</v>
      </c>
      <c r="P30" s="192" t="s">
        <v>1</v>
      </c>
      <c r="Q30" s="192" t="s">
        <v>1</v>
      </c>
      <c r="R30" s="192" t="s">
        <v>1</v>
      </c>
      <c r="S30" s="192" t="s">
        <v>1</v>
      </c>
      <c r="T30" s="192" t="s">
        <v>1</v>
      </c>
      <c r="U30" s="193">
        <v>3.5</v>
      </c>
      <c r="V30" s="193">
        <v>14.27</v>
      </c>
      <c r="W30" s="193">
        <v>35.78</v>
      </c>
      <c r="X30" s="192" t="s">
        <v>1</v>
      </c>
      <c r="Y30" s="192" t="s">
        <v>1</v>
      </c>
      <c r="Z30" s="192" t="s">
        <v>1</v>
      </c>
      <c r="AA30" s="192" t="s">
        <v>1</v>
      </c>
    </row>
    <row r="31" spans="1:27" ht="45" customHeight="1">
      <c r="A31" s="132" t="s">
        <v>27</v>
      </c>
      <c r="B31" s="132"/>
      <c r="C31" s="132"/>
      <c r="D31" s="133" t="s">
        <v>1</v>
      </c>
      <c r="E31" s="133" t="s">
        <v>1</v>
      </c>
      <c r="F31" s="133" t="s">
        <v>1</v>
      </c>
      <c r="G31" s="133" t="s">
        <v>1</v>
      </c>
      <c r="H31" s="133" t="s">
        <v>1</v>
      </c>
      <c r="I31" s="133" t="s">
        <v>1</v>
      </c>
      <c r="J31" s="133" t="s">
        <v>1</v>
      </c>
      <c r="K31" s="133" t="s">
        <v>1</v>
      </c>
      <c r="L31" s="133" t="s">
        <v>1</v>
      </c>
      <c r="M31" s="133" t="s">
        <v>1</v>
      </c>
      <c r="N31" s="133"/>
      <c r="O31" s="133" t="s">
        <v>1</v>
      </c>
      <c r="P31" s="133" t="s">
        <v>1</v>
      </c>
      <c r="Q31" s="133" t="s">
        <v>1</v>
      </c>
      <c r="R31" s="133" t="s">
        <v>1</v>
      </c>
      <c r="S31" s="133" t="s">
        <v>1</v>
      </c>
      <c r="T31" s="133" t="s">
        <v>1</v>
      </c>
      <c r="U31" s="133" t="s">
        <v>1</v>
      </c>
      <c r="V31" s="133" t="s">
        <v>1</v>
      </c>
      <c r="W31" s="134">
        <v>35.49</v>
      </c>
      <c r="X31" s="133" t="s">
        <v>1</v>
      </c>
      <c r="Y31" s="133" t="s">
        <v>1</v>
      </c>
      <c r="Z31" s="133" t="s">
        <v>1</v>
      </c>
      <c r="AA31" s="133" t="s">
        <v>1</v>
      </c>
    </row>
    <row r="32" spans="1:27" s="60" customFormat="1" ht="21" customHeight="1">
      <c r="A32" s="77" t="s">
        <v>28</v>
      </c>
      <c r="B32" s="76"/>
      <c r="C32" s="76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64"/>
      <c r="X32" s="75"/>
      <c r="Y32" s="75"/>
      <c r="Z32" s="75"/>
      <c r="AA32" s="75"/>
    </row>
    <row r="33" spans="1:27" s="60" customFormat="1" ht="38.25" customHeight="1">
      <c r="A33" s="77" t="s">
        <v>64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70"/>
      <c r="O33" s="70"/>
      <c r="P33" s="69"/>
      <c r="Q33" s="65"/>
      <c r="R33" s="65"/>
      <c r="S33" s="65"/>
      <c r="T33" s="65"/>
      <c r="U33" s="64"/>
      <c r="V33" s="63">
        <v>1</v>
      </c>
      <c r="W33" s="73" t="s">
        <v>45</v>
      </c>
      <c r="X33" s="72"/>
      <c r="Y33" s="72"/>
      <c r="Z33" s="72"/>
      <c r="AA33" s="61">
        <v>11</v>
      </c>
    </row>
    <row r="34" spans="1:27" s="60" customFormat="1" ht="36.75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1"/>
      <c r="N34" s="71"/>
      <c r="O34" s="70"/>
      <c r="P34" s="69"/>
      <c r="Q34" s="65"/>
      <c r="R34" s="65"/>
      <c r="S34" s="65"/>
      <c r="T34" s="65"/>
      <c r="U34" s="64"/>
      <c r="V34" s="59"/>
      <c r="W34" s="68" t="s">
        <v>46</v>
      </c>
      <c r="X34" s="67"/>
      <c r="Y34" s="67"/>
      <c r="Z34" s="67"/>
      <c r="AA34" s="57"/>
    </row>
    <row r="35" spans="1:27" s="60" customFormat="1" ht="45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65"/>
      <c r="R35" s="65"/>
      <c r="S35" s="65"/>
      <c r="T35" s="65"/>
      <c r="U35" s="64"/>
      <c r="V35" s="63">
        <v>2</v>
      </c>
      <c r="W35" s="62" t="s">
        <v>47</v>
      </c>
      <c r="X35" s="42"/>
      <c r="Y35" s="42"/>
      <c r="Z35" s="42"/>
      <c r="AA35" s="61">
        <v>11</v>
      </c>
    </row>
    <row r="36" spans="1:27" s="60" customFormat="1" ht="15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5"/>
      <c r="Q36" s="65"/>
      <c r="R36" s="65"/>
      <c r="S36" s="65"/>
      <c r="T36" s="65"/>
      <c r="U36" s="64"/>
      <c r="V36" s="59"/>
      <c r="W36" s="58" t="s">
        <v>48</v>
      </c>
      <c r="X36" s="44"/>
      <c r="Y36" s="44"/>
      <c r="Z36" s="44"/>
      <c r="AA36" s="57"/>
    </row>
    <row r="37" spans="1:27" s="60" customFormat="1" ht="13.5" customHeight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5"/>
      <c r="Q37" s="65"/>
      <c r="R37" s="65"/>
      <c r="S37" s="65"/>
      <c r="T37" s="65"/>
      <c r="U37" s="64"/>
      <c r="V37" s="63">
        <v>3</v>
      </c>
      <c r="W37" s="62" t="s">
        <v>49</v>
      </c>
      <c r="X37" s="42"/>
      <c r="Y37" s="42"/>
      <c r="Z37" s="42"/>
      <c r="AA37" s="61">
        <v>11</v>
      </c>
    </row>
    <row r="38" spans="3:27" ht="15.75" customHeight="1">
      <c r="C38" s="13"/>
      <c r="D38" s="13"/>
      <c r="E38" s="13"/>
      <c r="F38" s="13"/>
      <c r="V38" s="59"/>
      <c r="W38" s="58" t="s">
        <v>50</v>
      </c>
      <c r="X38" s="44"/>
      <c r="Y38" s="44"/>
      <c r="Z38" s="44"/>
      <c r="AA38" s="57"/>
    </row>
    <row r="39" ht="14.25" customHeight="1"/>
    <row r="40" spans="22:27" ht="15.75" customHeight="1">
      <c r="V40" s="56"/>
      <c r="W40" s="55"/>
      <c r="X40" s="26"/>
      <c r="Y40" s="26"/>
      <c r="Z40" s="26"/>
      <c r="AA40" s="54"/>
    </row>
    <row r="41" spans="1:27" ht="20.25">
      <c r="A41" s="35"/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</sheetData>
  <sheetProtection/>
  <mergeCells count="81">
    <mergeCell ref="B14:C14"/>
    <mergeCell ref="B26:C26"/>
    <mergeCell ref="A41:P41"/>
    <mergeCell ref="B23:C23"/>
    <mergeCell ref="B24:C24"/>
    <mergeCell ref="B25:C25"/>
    <mergeCell ref="B27:C27"/>
    <mergeCell ref="A28:A29"/>
    <mergeCell ref="B28:C28"/>
    <mergeCell ref="A31:C31"/>
    <mergeCell ref="Z28:Z29"/>
    <mergeCell ref="A9:AA9"/>
    <mergeCell ref="AA11:AA13"/>
    <mergeCell ref="Z11:Z13"/>
    <mergeCell ref="H12:K12"/>
    <mergeCell ref="V12:V13"/>
    <mergeCell ref="W12:W13"/>
    <mergeCell ref="S12:S13"/>
    <mergeCell ref="D12:D13"/>
    <mergeCell ref="R12:R13"/>
    <mergeCell ref="L12:L13"/>
    <mergeCell ref="Y12:Y13"/>
    <mergeCell ref="T12:T13"/>
    <mergeCell ref="U12:U13"/>
    <mergeCell ref="E12:E13"/>
    <mergeCell ref="G12:G13"/>
    <mergeCell ref="U11:Y11"/>
    <mergeCell ref="D11:T11"/>
    <mergeCell ref="M12:M13"/>
    <mergeCell ref="O12:O13"/>
    <mergeCell ref="P12:P13"/>
    <mergeCell ref="W37:Z37"/>
    <mergeCell ref="F12:F13"/>
    <mergeCell ref="X12:X13"/>
    <mergeCell ref="Q12:Q13"/>
    <mergeCell ref="U28:U29"/>
    <mergeCell ref="W38:Z38"/>
    <mergeCell ref="V33:V34"/>
    <mergeCell ref="W33:Z33"/>
    <mergeCell ref="W34:Z34"/>
    <mergeCell ref="V35:V36"/>
    <mergeCell ref="V37:V38"/>
    <mergeCell ref="W35:Z35"/>
    <mergeCell ref="W36:Z36"/>
    <mergeCell ref="A11:A13"/>
    <mergeCell ref="B11:C13"/>
    <mergeCell ref="B19:C19"/>
    <mergeCell ref="B20:C20"/>
    <mergeCell ref="S28:S29"/>
    <mergeCell ref="T28:T29"/>
    <mergeCell ref="A15:A16"/>
    <mergeCell ref="B15:C15"/>
    <mergeCell ref="S15:S16"/>
    <mergeCell ref="T15:T16"/>
    <mergeCell ref="V15:V16"/>
    <mergeCell ref="W15:W16"/>
    <mergeCell ref="X15:X16"/>
    <mergeCell ref="Y15:Y16"/>
    <mergeCell ref="AA15:AA16"/>
    <mergeCell ref="V28:V29"/>
    <mergeCell ref="W28:W29"/>
    <mergeCell ref="X28:X29"/>
    <mergeCell ref="Y28:Y29"/>
    <mergeCell ref="AA28:AA29"/>
    <mergeCell ref="Y17:Y18"/>
    <mergeCell ref="AA17:AA18"/>
    <mergeCell ref="B18:C18"/>
    <mergeCell ref="B16:C16"/>
    <mergeCell ref="A17:A18"/>
    <mergeCell ref="B17:C17"/>
    <mergeCell ref="S17:S18"/>
    <mergeCell ref="T17:T18"/>
    <mergeCell ref="U17:U18"/>
    <mergeCell ref="U15:U16"/>
    <mergeCell ref="A30:C30"/>
    <mergeCell ref="B22:C22"/>
    <mergeCell ref="B21:C21"/>
    <mergeCell ref="V17:V18"/>
    <mergeCell ref="W17:W18"/>
    <mergeCell ref="X17:X18"/>
    <mergeCell ref="B29:C29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9:X32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53" customWidth="1"/>
    <col min="3" max="3" width="33.375" style="52" customWidth="1"/>
    <col min="4" max="12" width="16.00390625" style="52" customWidth="1"/>
    <col min="13" max="13" width="18.75390625" style="52" customWidth="1"/>
    <col min="14" max="14" width="18.75390625" style="52" hidden="1" customWidth="1"/>
    <col min="15" max="15" width="18.75390625" style="52" customWidth="1"/>
    <col min="16" max="19" width="15.375" style="52" customWidth="1"/>
    <col min="20" max="20" width="15.00390625" style="52" customWidth="1"/>
    <col min="21" max="23" width="16.00390625" style="52" customWidth="1"/>
    <col min="24" max="24" width="14.75390625" style="52" customWidth="1"/>
    <col min="25" max="16384" width="9.125" style="5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9" spans="1:24" ht="42" customHeight="1">
      <c r="A9" s="38" t="s">
        <v>74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3:24" ht="18.75">
      <c r="C10" s="11"/>
      <c r="D10" s="11"/>
      <c r="E10" s="11"/>
      <c r="F10" s="11"/>
      <c r="G10" s="11"/>
      <c r="H10" s="11"/>
      <c r="I10" s="11"/>
      <c r="J10" s="11"/>
      <c r="K10" s="11"/>
      <c r="L10" s="11"/>
      <c r="T10" s="12"/>
      <c r="U10" s="12"/>
      <c r="V10" s="12"/>
      <c r="X10" s="88" t="s">
        <v>54</v>
      </c>
    </row>
    <row r="11" spans="1:24" s="17" customFormat="1" ht="18.75" customHeight="1">
      <c r="A11" s="84" t="s">
        <v>2</v>
      </c>
      <c r="B11" s="84" t="s">
        <v>3</v>
      </c>
      <c r="C11" s="84" t="s">
        <v>3</v>
      </c>
      <c r="D11" s="51" t="s">
        <v>4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 t="s">
        <v>5</v>
      </c>
      <c r="V11" s="51"/>
      <c r="W11" s="51"/>
      <c r="X11" s="51"/>
    </row>
    <row r="12" spans="1:24" s="17" customFormat="1" ht="18.75" customHeight="1">
      <c r="A12" s="84"/>
      <c r="B12" s="84"/>
      <c r="C12" s="84"/>
      <c r="D12" s="84" t="s">
        <v>8</v>
      </c>
      <c r="E12" s="84" t="s">
        <v>9</v>
      </c>
      <c r="F12" s="84" t="s">
        <v>62</v>
      </c>
      <c r="G12" s="84" t="s">
        <v>10</v>
      </c>
      <c r="H12" s="51" t="s">
        <v>11</v>
      </c>
      <c r="I12" s="51"/>
      <c r="J12" s="51"/>
      <c r="K12" s="51"/>
      <c r="L12" s="84" t="s">
        <v>12</v>
      </c>
      <c r="M12" s="84" t="s">
        <v>13</v>
      </c>
      <c r="N12" s="85"/>
      <c r="O12" s="84" t="s">
        <v>14</v>
      </c>
      <c r="P12" s="84" t="s">
        <v>15</v>
      </c>
      <c r="Q12" s="84" t="s">
        <v>16</v>
      </c>
      <c r="R12" s="84" t="s">
        <v>17</v>
      </c>
      <c r="S12" s="84" t="s">
        <v>18</v>
      </c>
      <c r="T12" s="84" t="s">
        <v>19</v>
      </c>
      <c r="U12" s="39" t="s">
        <v>73</v>
      </c>
      <c r="V12" s="39" t="s">
        <v>72</v>
      </c>
      <c r="W12" s="39" t="s">
        <v>71</v>
      </c>
      <c r="X12" s="84" t="s">
        <v>20</v>
      </c>
    </row>
    <row r="13" spans="1:24" s="83" customFormat="1" ht="120" customHeight="1" thickBot="1">
      <c r="A13" s="84"/>
      <c r="B13" s="84"/>
      <c r="C13" s="84"/>
      <c r="D13" s="84"/>
      <c r="E13" s="84"/>
      <c r="F13" s="84"/>
      <c r="G13" s="84"/>
      <c r="H13" s="85" t="s">
        <v>22</v>
      </c>
      <c r="I13" s="85" t="s">
        <v>23</v>
      </c>
      <c r="J13" s="86" t="s">
        <v>24</v>
      </c>
      <c r="K13" s="86" t="s">
        <v>25</v>
      </c>
      <c r="L13" s="84"/>
      <c r="M13" s="84"/>
      <c r="N13" s="85"/>
      <c r="O13" s="84"/>
      <c r="P13" s="84"/>
      <c r="Q13" s="84"/>
      <c r="R13" s="84"/>
      <c r="S13" s="84"/>
      <c r="T13" s="84"/>
      <c r="U13" s="40"/>
      <c r="V13" s="40"/>
      <c r="W13" s="40"/>
      <c r="X13" s="84"/>
    </row>
    <row r="14" spans="1:24" s="83" customFormat="1" ht="24" customHeight="1">
      <c r="A14" s="91">
        <v>1</v>
      </c>
      <c r="B14" s="92">
        <v>2</v>
      </c>
      <c r="C14" s="93"/>
      <c r="D14" s="91">
        <v>3</v>
      </c>
      <c r="E14" s="91">
        <v>4</v>
      </c>
      <c r="F14" s="91"/>
      <c r="G14" s="91">
        <v>5</v>
      </c>
      <c r="H14" s="91">
        <v>6</v>
      </c>
      <c r="I14" s="91">
        <v>7</v>
      </c>
      <c r="J14" s="91">
        <v>8</v>
      </c>
      <c r="K14" s="91">
        <v>9</v>
      </c>
      <c r="L14" s="91">
        <v>10</v>
      </c>
      <c r="M14" s="91">
        <v>11</v>
      </c>
      <c r="N14" s="91"/>
      <c r="O14" s="91">
        <v>12</v>
      </c>
      <c r="P14" s="91">
        <v>13</v>
      </c>
      <c r="Q14" s="91">
        <v>14</v>
      </c>
      <c r="R14" s="91"/>
      <c r="S14" s="91">
        <v>15</v>
      </c>
      <c r="T14" s="91">
        <v>16</v>
      </c>
      <c r="U14" s="91">
        <v>17</v>
      </c>
      <c r="V14" s="91">
        <v>18</v>
      </c>
      <c r="W14" s="91">
        <v>19</v>
      </c>
      <c r="X14" s="91">
        <v>20</v>
      </c>
    </row>
    <row r="15" spans="1:24" s="83" customFormat="1" ht="47.25" customHeight="1">
      <c r="A15" s="97">
        <v>1</v>
      </c>
      <c r="B15" s="191" t="s">
        <v>29</v>
      </c>
      <c r="C15" s="191"/>
      <c r="D15" s="100">
        <v>4406918</v>
      </c>
      <c r="E15" s="100">
        <v>49131</v>
      </c>
      <c r="F15" s="100">
        <v>0</v>
      </c>
      <c r="G15" s="101">
        <f>G16</f>
        <v>108224209</v>
      </c>
      <c r="H15" s="101">
        <f>H16</f>
        <v>4947984</v>
      </c>
      <c r="I15" s="101">
        <f>I16</f>
        <v>438791</v>
      </c>
      <c r="J15" s="101">
        <f>J16</f>
        <v>2006097</v>
      </c>
      <c r="K15" s="101">
        <f>K16</f>
        <v>5128138</v>
      </c>
      <c r="L15" s="101">
        <v>746571</v>
      </c>
      <c r="M15" s="100">
        <f>G15+(H15+I15+J15+K15)*10+L15</f>
        <v>234180880</v>
      </c>
      <c r="N15" s="100" t="s">
        <v>1</v>
      </c>
      <c r="O15" s="101">
        <f>O16</f>
        <v>426402634</v>
      </c>
      <c r="P15" s="192">
        <f>(D15-(E15+F15))/M15</f>
        <v>0.018608637050129797</v>
      </c>
      <c r="Q15" s="192">
        <f>0.04*0.4</f>
        <v>0.016</v>
      </c>
      <c r="R15" s="103" t="str">
        <f>IF(P15&gt;Q15,"ИӘ","жоқ")</f>
        <v>ИӘ</v>
      </c>
      <c r="S15" s="103">
        <f>P15+P16</f>
        <v>0.05058839528046613</v>
      </c>
      <c r="T15" s="104" t="str">
        <f>IF(S15&gt;=0.01,"ИӘ","жоқ")</f>
        <v>ИӘ</v>
      </c>
      <c r="U15" s="105">
        <v>-0.03</v>
      </c>
      <c r="V15" s="105">
        <v>2.05</v>
      </c>
      <c r="W15" s="105">
        <v>21.59</v>
      </c>
      <c r="X15" s="105">
        <v>24</v>
      </c>
    </row>
    <row r="16" spans="1:24" s="78" customFormat="1" ht="47.25" customHeight="1">
      <c r="A16" s="107"/>
      <c r="B16" s="195" t="s">
        <v>30</v>
      </c>
      <c r="C16" s="195"/>
      <c r="D16" s="110">
        <v>8211157</v>
      </c>
      <c r="E16" s="110">
        <v>709804</v>
      </c>
      <c r="F16" s="110">
        <v>0</v>
      </c>
      <c r="G16" s="111">
        <v>108224209</v>
      </c>
      <c r="H16" s="111">
        <v>4947984</v>
      </c>
      <c r="I16" s="111">
        <v>438791</v>
      </c>
      <c r="J16" s="111">
        <v>2006097</v>
      </c>
      <c r="K16" s="111">
        <v>5128138</v>
      </c>
      <c r="L16" s="110">
        <v>1131348</v>
      </c>
      <c r="M16" s="110">
        <f>G16+(H16+I16+J16+K16)*10+L16</f>
        <v>234565657</v>
      </c>
      <c r="N16" s="112">
        <f>O16/O15*100</f>
        <v>100</v>
      </c>
      <c r="O16" s="111">
        <v>426402634</v>
      </c>
      <c r="P16" s="120">
        <f>(D16-(E16+F16))/M16</f>
        <v>0.03197975823033634</v>
      </c>
      <c r="Q16" s="120">
        <f>0.04*0.6</f>
        <v>0.024</v>
      </c>
      <c r="R16" s="113"/>
      <c r="S16" s="113"/>
      <c r="T16" s="114"/>
      <c r="U16" s="115"/>
      <c r="V16" s="115"/>
      <c r="W16" s="115"/>
      <c r="X16" s="115"/>
    </row>
    <row r="17" spans="1:24" ht="52.5" customHeight="1">
      <c r="A17" s="127">
        <v>2</v>
      </c>
      <c r="B17" s="125" t="s">
        <v>33</v>
      </c>
      <c r="C17" s="125"/>
      <c r="D17" s="110">
        <v>1785514</v>
      </c>
      <c r="E17" s="110">
        <v>746167</v>
      </c>
      <c r="F17" s="110">
        <v>0</v>
      </c>
      <c r="G17" s="118">
        <f>G18</f>
        <v>55061757</v>
      </c>
      <c r="H17" s="118">
        <f>H18</f>
        <v>466334</v>
      </c>
      <c r="I17" s="118">
        <f>I18</f>
        <v>246447</v>
      </c>
      <c r="J17" s="118">
        <f>J18</f>
        <v>606103</v>
      </c>
      <c r="K17" s="118">
        <f>K18</f>
        <v>462463</v>
      </c>
      <c r="L17" s="118">
        <v>304857</v>
      </c>
      <c r="M17" s="110">
        <f>G17+(H17+I17+J17+K17)*10+L17</f>
        <v>73180084</v>
      </c>
      <c r="N17" s="110" t="s">
        <v>1</v>
      </c>
      <c r="O17" s="118">
        <f>O18</f>
        <v>189051356</v>
      </c>
      <c r="P17" s="120">
        <f>(D17-(E17+F17))/M17</f>
        <v>0.014202593700220404</v>
      </c>
      <c r="Q17" s="120">
        <f>0.04*0.2</f>
        <v>0.008</v>
      </c>
      <c r="R17" s="120" t="str">
        <f>IF(P17&gt;Q17,"ИӘ","жоқ")</f>
        <v>ИӘ</v>
      </c>
      <c r="S17" s="113">
        <f>P17+P18</f>
        <v>0.089040089118546</v>
      </c>
      <c r="T17" s="114" t="str">
        <f>IF(S17&gt;=0.04,"ИӘ","жоқ")</f>
        <v>ИӘ</v>
      </c>
      <c r="U17" s="115">
        <v>5.75</v>
      </c>
      <c r="V17" s="115">
        <v>23.17</v>
      </c>
      <c r="W17" s="115">
        <v>40.6</v>
      </c>
      <c r="X17" s="115">
        <v>24</v>
      </c>
    </row>
    <row r="18" spans="1:24" s="78" customFormat="1" ht="47.25" customHeight="1">
      <c r="A18" s="127"/>
      <c r="B18" s="126" t="s">
        <v>34</v>
      </c>
      <c r="C18" s="126"/>
      <c r="D18" s="111">
        <v>5809655</v>
      </c>
      <c r="E18" s="110">
        <v>336713</v>
      </c>
      <c r="F18" s="110">
        <v>0</v>
      </c>
      <c r="G18" s="111">
        <v>55061757</v>
      </c>
      <c r="H18" s="111">
        <v>466334</v>
      </c>
      <c r="I18" s="118">
        <v>246447</v>
      </c>
      <c r="J18" s="118">
        <v>606103</v>
      </c>
      <c r="K18" s="118">
        <v>462463</v>
      </c>
      <c r="L18" s="110">
        <v>255788</v>
      </c>
      <c r="M18" s="110">
        <f>G18+(H18+I18+J18+K18)*10+L18</f>
        <v>73131015</v>
      </c>
      <c r="N18" s="110">
        <f>O18/O17*100</f>
        <v>100</v>
      </c>
      <c r="O18" s="118">
        <v>189051356</v>
      </c>
      <c r="P18" s="120">
        <f>(D18-(E18+F18))/M18</f>
        <v>0.07483749541832559</v>
      </c>
      <c r="Q18" s="120">
        <f>0.04*0.8</f>
        <v>0.032</v>
      </c>
      <c r="R18" s="120" t="str">
        <f>IF(P18&gt;Q18,"ИӘ","жоқ")</f>
        <v>ИӘ</v>
      </c>
      <c r="S18" s="113"/>
      <c r="T18" s="114" t="str">
        <f>IF(S18&gt;0.04,"ДА","НЕТ")</f>
        <v>НЕТ</v>
      </c>
      <c r="U18" s="115"/>
      <c r="V18" s="115"/>
      <c r="W18" s="115"/>
      <c r="X18" s="115"/>
    </row>
    <row r="19" spans="1:24" s="78" customFormat="1" ht="47.25" customHeight="1">
      <c r="A19" s="196">
        <v>3</v>
      </c>
      <c r="B19" s="126" t="s">
        <v>32</v>
      </c>
      <c r="C19" s="126"/>
      <c r="D19" s="111">
        <v>2482186</v>
      </c>
      <c r="E19" s="110">
        <v>414372</v>
      </c>
      <c r="F19" s="110">
        <v>0</v>
      </c>
      <c r="G19" s="118">
        <v>35635074</v>
      </c>
      <c r="H19" s="118">
        <v>84240</v>
      </c>
      <c r="I19" s="118">
        <v>20948</v>
      </c>
      <c r="J19" s="118">
        <v>87337</v>
      </c>
      <c r="K19" s="118">
        <v>581244</v>
      </c>
      <c r="L19" s="110">
        <v>14503</v>
      </c>
      <c r="M19" s="110">
        <f>G19+(H19+I19+J19+K19)*10+L19</f>
        <v>43387267</v>
      </c>
      <c r="N19" s="110" t="e">
        <f>O19/#REF!*100</f>
        <v>#REF!</v>
      </c>
      <c r="O19" s="118">
        <v>74183389</v>
      </c>
      <c r="P19" s="120">
        <f>(D19-(E19+F19))/M19</f>
        <v>0.04765946654349074</v>
      </c>
      <c r="Q19" s="120">
        <v>0.04</v>
      </c>
      <c r="R19" s="120" t="str">
        <f>IF(P19&gt;Q19,"ИӘ","жоқ")</f>
        <v>ИӘ</v>
      </c>
      <c r="S19" s="120" t="s">
        <v>1</v>
      </c>
      <c r="T19" s="120" t="s">
        <v>1</v>
      </c>
      <c r="U19" s="121">
        <v>4.64</v>
      </c>
      <c r="V19" s="121">
        <v>19.35</v>
      </c>
      <c r="W19" s="121">
        <v>37.08</v>
      </c>
      <c r="X19" s="121">
        <v>24</v>
      </c>
    </row>
    <row r="20" spans="1:24" s="78" customFormat="1" ht="47.25" customHeight="1">
      <c r="A20" s="200">
        <v>4</v>
      </c>
      <c r="B20" s="126" t="s">
        <v>44</v>
      </c>
      <c r="C20" s="126"/>
      <c r="D20" s="111">
        <v>1565791</v>
      </c>
      <c r="E20" s="110">
        <v>199889</v>
      </c>
      <c r="F20" s="110">
        <v>0</v>
      </c>
      <c r="G20" s="110">
        <v>19598862</v>
      </c>
      <c r="H20" s="110">
        <v>469258</v>
      </c>
      <c r="I20" s="111">
        <v>13246</v>
      </c>
      <c r="J20" s="110">
        <v>181053</v>
      </c>
      <c r="K20" s="110">
        <v>488249</v>
      </c>
      <c r="L20" s="110">
        <v>0</v>
      </c>
      <c r="M20" s="110">
        <f>G20+(H20+I20+J20+K20)*10+L20</f>
        <v>31116922</v>
      </c>
      <c r="N20" s="110">
        <f>O20/O20*100</f>
        <v>100</v>
      </c>
      <c r="O20" s="118">
        <v>57826618</v>
      </c>
      <c r="P20" s="120">
        <f>(D20-(E20+F20))/M20</f>
        <v>0.04389579406343597</v>
      </c>
      <c r="Q20" s="120">
        <v>0.04</v>
      </c>
      <c r="R20" s="120" t="str">
        <f>IF(P20&gt;Q20,"ИӘ","жоқ")</f>
        <v>ИӘ</v>
      </c>
      <c r="S20" s="120" t="s">
        <v>1</v>
      </c>
      <c r="T20" s="120" t="s">
        <v>1</v>
      </c>
      <c r="U20" s="121">
        <v>-0.62</v>
      </c>
      <c r="V20" s="121">
        <v>13.04</v>
      </c>
      <c r="W20" s="121">
        <v>34.2</v>
      </c>
      <c r="X20" s="121">
        <v>24</v>
      </c>
    </row>
    <row r="21" spans="1:24" s="78" customFormat="1" ht="47.25" customHeight="1">
      <c r="A21" s="128">
        <v>5</v>
      </c>
      <c r="B21" s="126" t="s">
        <v>43</v>
      </c>
      <c r="C21" s="126"/>
      <c r="D21" s="111">
        <v>19171530</v>
      </c>
      <c r="E21" s="110">
        <v>596002</v>
      </c>
      <c r="F21" s="110">
        <v>0</v>
      </c>
      <c r="G21" s="110">
        <v>165226836</v>
      </c>
      <c r="H21" s="110">
        <v>1387650</v>
      </c>
      <c r="I21" s="111">
        <v>267091</v>
      </c>
      <c r="J21" s="110">
        <v>4843325</v>
      </c>
      <c r="K21" s="110">
        <v>380039</v>
      </c>
      <c r="L21" s="110">
        <v>1262176</v>
      </c>
      <c r="M21" s="110">
        <f>G21+(H21+I21+J21+K21)*10+L21</f>
        <v>235270062</v>
      </c>
      <c r="N21" s="110">
        <f>O21/O21*100</f>
        <v>100</v>
      </c>
      <c r="O21" s="118">
        <v>423740757</v>
      </c>
      <c r="P21" s="120">
        <f>(D21-(E21+F21))/M21</f>
        <v>0.07895406598736732</v>
      </c>
      <c r="Q21" s="120">
        <v>0.04</v>
      </c>
      <c r="R21" s="120" t="str">
        <f>IF(P21&gt;Q21,"ИӘ","жоқ")</f>
        <v>ИӘ</v>
      </c>
      <c r="S21" s="120" t="s">
        <v>1</v>
      </c>
      <c r="T21" s="120" t="s">
        <v>1</v>
      </c>
      <c r="U21" s="121">
        <v>4.98</v>
      </c>
      <c r="V21" s="121">
        <v>19.18</v>
      </c>
      <c r="W21" s="121">
        <v>40.92</v>
      </c>
      <c r="X21" s="121">
        <v>24</v>
      </c>
    </row>
    <row r="22" spans="1:24" s="78" customFormat="1" ht="46.5" customHeight="1">
      <c r="A22" s="128">
        <v>7</v>
      </c>
      <c r="B22" s="126" t="s">
        <v>38</v>
      </c>
      <c r="C22" s="126"/>
      <c r="D22" s="111">
        <v>29182663</v>
      </c>
      <c r="E22" s="110">
        <v>1197500</v>
      </c>
      <c r="F22" s="110">
        <v>0</v>
      </c>
      <c r="G22" s="110">
        <v>137004822</v>
      </c>
      <c r="H22" s="110">
        <v>2898991</v>
      </c>
      <c r="I22" s="111">
        <v>146753</v>
      </c>
      <c r="J22" s="110">
        <v>8726299</v>
      </c>
      <c r="K22" s="110">
        <v>5180949</v>
      </c>
      <c r="L22" s="110">
        <v>4516920</v>
      </c>
      <c r="M22" s="110">
        <f>G22+(H22+I22+J22+K22)*10+L22</f>
        <v>311051662</v>
      </c>
      <c r="N22" s="110">
        <f>O22/O22*100</f>
        <v>100</v>
      </c>
      <c r="O22" s="118">
        <v>804426185</v>
      </c>
      <c r="P22" s="120">
        <f>(D22-(E22+F22))/M22</f>
        <v>0.08996950159359701</v>
      </c>
      <c r="Q22" s="120">
        <v>0.04</v>
      </c>
      <c r="R22" s="120" t="str">
        <f>IF(P22&gt;Q22,"ИӘ","жоқ")</f>
        <v>ИӘ</v>
      </c>
      <c r="S22" s="120" t="s">
        <v>1</v>
      </c>
      <c r="T22" s="120" t="s">
        <v>1</v>
      </c>
      <c r="U22" s="121">
        <v>7.48</v>
      </c>
      <c r="V22" s="121">
        <v>16.63</v>
      </c>
      <c r="W22" s="121">
        <v>42.12</v>
      </c>
      <c r="X22" s="121">
        <v>24</v>
      </c>
    </row>
    <row r="23" spans="1:24" s="78" customFormat="1" ht="47.25" customHeight="1">
      <c r="A23" s="128">
        <v>8</v>
      </c>
      <c r="B23" s="126" t="s">
        <v>39</v>
      </c>
      <c r="C23" s="126"/>
      <c r="D23" s="111">
        <v>1150902</v>
      </c>
      <c r="E23" s="110">
        <v>16311</v>
      </c>
      <c r="F23" s="110">
        <v>16311</v>
      </c>
      <c r="G23" s="110">
        <v>17729437</v>
      </c>
      <c r="H23" s="110">
        <v>32799</v>
      </c>
      <c r="I23" s="111">
        <v>3896</v>
      </c>
      <c r="J23" s="110">
        <v>13242</v>
      </c>
      <c r="K23" s="110">
        <v>323851</v>
      </c>
      <c r="L23" s="110">
        <v>253462</v>
      </c>
      <c r="M23" s="110">
        <f>G23+(H23+I23+J23+K23)*10+L23</f>
        <v>21720779</v>
      </c>
      <c r="N23" s="110">
        <f>O23/O23*100</f>
        <v>100</v>
      </c>
      <c r="O23" s="118">
        <v>24334133</v>
      </c>
      <c r="P23" s="120">
        <f>(D23-(E23+F23))/M23</f>
        <v>0.05148434133048359</v>
      </c>
      <c r="Q23" s="120">
        <v>0.04</v>
      </c>
      <c r="R23" s="120" t="str">
        <f>IF(P23&gt;Q23,"ИӘ","жоқ")</f>
        <v>ИӘ</v>
      </c>
      <c r="S23" s="120" t="s">
        <v>1</v>
      </c>
      <c r="T23" s="120" t="s">
        <v>1</v>
      </c>
      <c r="U23" s="121">
        <v>1.27</v>
      </c>
      <c r="V23" s="121">
        <v>4.55</v>
      </c>
      <c r="W23" s="121">
        <v>27.23</v>
      </c>
      <c r="X23" s="121">
        <v>24</v>
      </c>
    </row>
    <row r="24" spans="1:24" s="78" customFormat="1" ht="47.25" customHeight="1">
      <c r="A24" s="128">
        <v>9</v>
      </c>
      <c r="B24" s="126" t="s">
        <v>40</v>
      </c>
      <c r="C24" s="126"/>
      <c r="D24" s="111">
        <v>1864719</v>
      </c>
      <c r="E24" s="110">
        <v>91410</v>
      </c>
      <c r="F24" s="110">
        <v>0</v>
      </c>
      <c r="G24" s="110">
        <v>25052203</v>
      </c>
      <c r="H24" s="110">
        <v>507903</v>
      </c>
      <c r="I24" s="111">
        <v>54941</v>
      </c>
      <c r="J24" s="110">
        <v>80670</v>
      </c>
      <c r="K24" s="110">
        <v>108674</v>
      </c>
      <c r="L24" s="110">
        <v>99590</v>
      </c>
      <c r="M24" s="110">
        <f>G24+(H24+I24+J24+K24)*10+L24</f>
        <v>32673673</v>
      </c>
      <c r="N24" s="110">
        <f>O24/O24*100</f>
        <v>100</v>
      </c>
      <c r="O24" s="118">
        <v>86969090</v>
      </c>
      <c r="P24" s="120">
        <f>(D24-(E24+F24))/M24</f>
        <v>0.05427332886633223</v>
      </c>
      <c r="Q24" s="120">
        <v>0.04</v>
      </c>
      <c r="R24" s="120" t="str">
        <f>IF(P24&gt;Q24,"ИӘ","жоқ")</f>
        <v>ИӘ</v>
      </c>
      <c r="S24" s="120" t="s">
        <v>1</v>
      </c>
      <c r="T24" s="120" t="s">
        <v>1</v>
      </c>
      <c r="U24" s="121">
        <v>5.04</v>
      </c>
      <c r="V24" s="121">
        <v>21.76</v>
      </c>
      <c r="W24" s="121">
        <v>41.26</v>
      </c>
      <c r="X24" s="121">
        <v>24</v>
      </c>
    </row>
    <row r="25" spans="1:24" s="78" customFormat="1" ht="47.25" customHeight="1">
      <c r="A25" s="128">
        <v>10</v>
      </c>
      <c r="B25" s="126" t="s">
        <v>35</v>
      </c>
      <c r="C25" s="126"/>
      <c r="D25" s="111">
        <v>3128001</v>
      </c>
      <c r="E25" s="110">
        <v>59548</v>
      </c>
      <c r="F25" s="110">
        <v>0</v>
      </c>
      <c r="G25" s="110">
        <v>44397217</v>
      </c>
      <c r="H25" s="110">
        <v>356728</v>
      </c>
      <c r="I25" s="111">
        <v>91675</v>
      </c>
      <c r="J25" s="110">
        <v>468628</v>
      </c>
      <c r="K25" s="110">
        <v>39411</v>
      </c>
      <c r="L25" s="110">
        <v>193360</v>
      </c>
      <c r="M25" s="110">
        <f>G25+(H25+I25+J25+K25)*10+L25</f>
        <v>54154997</v>
      </c>
      <c r="N25" s="110">
        <f>O25/O25*100</f>
        <v>100</v>
      </c>
      <c r="O25" s="118">
        <v>79147694</v>
      </c>
      <c r="P25" s="120">
        <f>(D25-(E25+F25))/M25</f>
        <v>0.05666057003013037</v>
      </c>
      <c r="Q25" s="120">
        <v>0.04</v>
      </c>
      <c r="R25" s="120" t="str">
        <f>IF(P25&gt;Q25,"ИӘ","жоқ")</f>
        <v>ИӘ</v>
      </c>
      <c r="S25" s="120" t="s">
        <v>1</v>
      </c>
      <c r="T25" s="120" t="s">
        <v>1</v>
      </c>
      <c r="U25" s="121">
        <v>7.02</v>
      </c>
      <c r="V25" s="121">
        <v>22.21</v>
      </c>
      <c r="W25" s="121">
        <v>29.27</v>
      </c>
      <c r="X25" s="121">
        <v>24</v>
      </c>
    </row>
    <row r="26" spans="1:24" s="78" customFormat="1" ht="47.25" customHeight="1">
      <c r="A26" s="128">
        <v>11</v>
      </c>
      <c r="B26" s="126" t="s">
        <v>41</v>
      </c>
      <c r="C26" s="126"/>
      <c r="D26" s="111">
        <v>2344122</v>
      </c>
      <c r="E26" s="110">
        <v>157328</v>
      </c>
      <c r="F26" s="110">
        <v>0</v>
      </c>
      <c r="G26" s="110">
        <v>31087789</v>
      </c>
      <c r="H26" s="110">
        <v>353511</v>
      </c>
      <c r="I26" s="111">
        <v>36230</v>
      </c>
      <c r="J26" s="110">
        <v>74147</v>
      </c>
      <c r="K26" s="110">
        <v>586207</v>
      </c>
      <c r="L26" s="110">
        <v>24343</v>
      </c>
      <c r="M26" s="110">
        <f>G26+(H26+I26+J26+K26)*10+L26</f>
        <v>41613082</v>
      </c>
      <c r="N26" s="110">
        <f>O26/O26*100</f>
        <v>100</v>
      </c>
      <c r="O26" s="118">
        <v>67057059</v>
      </c>
      <c r="P26" s="120">
        <f>(D26-(E26+F26))/M26</f>
        <v>0.05255063780183357</v>
      </c>
      <c r="Q26" s="120">
        <v>0.04</v>
      </c>
      <c r="R26" s="120" t="str">
        <f>IF(P26&gt;Q26,"ИӘ","жоқ")</f>
        <v>ИӘ</v>
      </c>
      <c r="S26" s="120" t="s">
        <v>1</v>
      </c>
      <c r="T26" s="120" t="s">
        <v>1</v>
      </c>
      <c r="U26" s="121">
        <v>1.22</v>
      </c>
      <c r="V26" s="121">
        <v>7.66</v>
      </c>
      <c r="W26" s="121">
        <v>34.93</v>
      </c>
      <c r="X26" s="121">
        <v>24</v>
      </c>
    </row>
    <row r="27" spans="1:24" s="78" customFormat="1" ht="47.25" customHeight="1">
      <c r="A27" s="128">
        <v>12</v>
      </c>
      <c r="B27" s="126" t="s">
        <v>42</v>
      </c>
      <c r="C27" s="126"/>
      <c r="D27" s="111">
        <v>3463878</v>
      </c>
      <c r="E27" s="110">
        <v>65601</v>
      </c>
      <c r="F27" s="110">
        <v>0</v>
      </c>
      <c r="G27" s="110">
        <v>40433856</v>
      </c>
      <c r="H27" s="110">
        <v>440097</v>
      </c>
      <c r="I27" s="111">
        <v>69497</v>
      </c>
      <c r="J27" s="110">
        <v>163023</v>
      </c>
      <c r="K27" s="110">
        <v>177518</v>
      </c>
      <c r="L27" s="110">
        <v>157630</v>
      </c>
      <c r="M27" s="110">
        <f>G27+(H27+I27+J27+K27)*10+L27</f>
        <v>49092836</v>
      </c>
      <c r="N27" s="110">
        <f>O27/O27*100</f>
        <v>100</v>
      </c>
      <c r="O27" s="118">
        <v>123854821</v>
      </c>
      <c r="P27" s="120">
        <f>(D27-(E27+F27))/M27</f>
        <v>0.06922144404124464</v>
      </c>
      <c r="Q27" s="120">
        <v>0.04</v>
      </c>
      <c r="R27" s="120" t="str">
        <f>IF(P27&gt;Q27,"ИӘ","жоқ")</f>
        <v>ИӘ</v>
      </c>
      <c r="S27" s="120" t="s">
        <v>1</v>
      </c>
      <c r="T27" s="120" t="s">
        <v>1</v>
      </c>
      <c r="U27" s="121">
        <v>5.28</v>
      </c>
      <c r="V27" s="121">
        <v>18.39</v>
      </c>
      <c r="W27" s="121">
        <v>52.34</v>
      </c>
      <c r="X27" s="121">
        <v>24</v>
      </c>
    </row>
    <row r="28" spans="1:24" s="78" customFormat="1" ht="47.25" customHeight="1">
      <c r="A28" s="221">
        <v>13</v>
      </c>
      <c r="B28" s="202" t="s">
        <v>36</v>
      </c>
      <c r="C28" s="202"/>
      <c r="D28" s="204">
        <v>949344</v>
      </c>
      <c r="E28" s="203">
        <v>73772</v>
      </c>
      <c r="F28" s="203">
        <v>0</v>
      </c>
      <c r="G28" s="203">
        <v>14554216</v>
      </c>
      <c r="H28" s="203">
        <v>295588</v>
      </c>
      <c r="I28" s="204">
        <v>33359</v>
      </c>
      <c r="J28" s="203">
        <v>129807</v>
      </c>
      <c r="K28" s="203">
        <v>182574</v>
      </c>
      <c r="L28" s="203">
        <v>0</v>
      </c>
      <c r="M28" s="203">
        <f>G28+(H28+I28+J28+K28)*10+L28</f>
        <v>20967496</v>
      </c>
      <c r="N28" s="203">
        <f>O28/O28*100</f>
        <v>100</v>
      </c>
      <c r="O28" s="222">
        <v>65217488</v>
      </c>
      <c r="P28" s="206">
        <f>(D28-(E28+F28))/M28</f>
        <v>0.041758539026310056</v>
      </c>
      <c r="Q28" s="206">
        <v>0.04</v>
      </c>
      <c r="R28" s="206" t="str">
        <f>IF(P28&gt;Q28,"ИӘ","жоқ")</f>
        <v>ИӘ</v>
      </c>
      <c r="S28" s="206" t="s">
        <v>1</v>
      </c>
      <c r="T28" s="206" t="s">
        <v>1</v>
      </c>
      <c r="U28" s="211">
        <v>6.01</v>
      </c>
      <c r="V28" s="211">
        <v>26.82</v>
      </c>
      <c r="W28" s="211" t="s">
        <v>0</v>
      </c>
      <c r="X28" s="211">
        <v>24</v>
      </c>
    </row>
    <row r="29" spans="1:24" s="60" customFormat="1" ht="47.25" customHeight="1">
      <c r="A29" s="212" t="s">
        <v>26</v>
      </c>
      <c r="B29" s="212"/>
      <c r="C29" s="212"/>
      <c r="D29" s="192" t="s">
        <v>1</v>
      </c>
      <c r="E29" s="192" t="s">
        <v>1</v>
      </c>
      <c r="F29" s="192" t="s">
        <v>1</v>
      </c>
      <c r="G29" s="192" t="s">
        <v>1</v>
      </c>
      <c r="H29" s="192" t="s">
        <v>1</v>
      </c>
      <c r="I29" s="192" t="s">
        <v>1</v>
      </c>
      <c r="J29" s="192" t="s">
        <v>1</v>
      </c>
      <c r="K29" s="192" t="s">
        <v>1</v>
      </c>
      <c r="L29" s="192" t="s">
        <v>1</v>
      </c>
      <c r="M29" s="192" t="s">
        <v>1</v>
      </c>
      <c r="N29" s="192"/>
      <c r="O29" s="192" t="s">
        <v>1</v>
      </c>
      <c r="P29" s="192" t="s">
        <v>1</v>
      </c>
      <c r="Q29" s="192" t="s">
        <v>1</v>
      </c>
      <c r="R29" s="192" t="s">
        <v>1</v>
      </c>
      <c r="S29" s="192" t="s">
        <v>1</v>
      </c>
      <c r="T29" s="192" t="s">
        <v>1</v>
      </c>
      <c r="U29" s="193">
        <v>4.42</v>
      </c>
      <c r="V29" s="193">
        <v>13</v>
      </c>
      <c r="W29" s="193">
        <v>34.61</v>
      </c>
      <c r="X29" s="192" t="s">
        <v>1</v>
      </c>
    </row>
    <row r="30" spans="1:24" s="60" customFormat="1" ht="47.25" customHeight="1">
      <c r="A30" s="132" t="s">
        <v>27</v>
      </c>
      <c r="B30" s="132"/>
      <c r="C30" s="132"/>
      <c r="D30" s="133" t="s">
        <v>1</v>
      </c>
      <c r="E30" s="133" t="s">
        <v>1</v>
      </c>
      <c r="F30" s="133" t="s">
        <v>1</v>
      </c>
      <c r="G30" s="133" t="s">
        <v>1</v>
      </c>
      <c r="H30" s="133" t="s">
        <v>1</v>
      </c>
      <c r="I30" s="133" t="s">
        <v>1</v>
      </c>
      <c r="J30" s="133" t="s">
        <v>1</v>
      </c>
      <c r="K30" s="133" t="s">
        <v>1</v>
      </c>
      <c r="L30" s="133" t="s">
        <v>1</v>
      </c>
      <c r="M30" s="133" t="s">
        <v>1</v>
      </c>
      <c r="N30" s="133"/>
      <c r="O30" s="133" t="s">
        <v>1</v>
      </c>
      <c r="P30" s="133" t="s">
        <v>1</v>
      </c>
      <c r="Q30" s="133" t="s">
        <v>1</v>
      </c>
      <c r="R30" s="133" t="s">
        <v>1</v>
      </c>
      <c r="S30" s="133" t="s">
        <v>1</v>
      </c>
      <c r="T30" s="133" t="s">
        <v>1</v>
      </c>
      <c r="U30" s="133" t="s">
        <v>1</v>
      </c>
      <c r="V30" s="133" t="s">
        <v>1</v>
      </c>
      <c r="W30" s="134">
        <v>34.29</v>
      </c>
      <c r="X30" s="133" t="s">
        <v>1</v>
      </c>
    </row>
    <row r="31" spans="1:24" s="220" customFormat="1" ht="21" customHeight="1">
      <c r="A31" s="224" t="s">
        <v>28</v>
      </c>
      <c r="B31" s="76"/>
      <c r="C31" s="76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64"/>
      <c r="X31" s="75"/>
    </row>
    <row r="32" spans="3:6" ht="15.75">
      <c r="C32" s="13"/>
      <c r="D32" s="13"/>
      <c r="E32" s="13"/>
      <c r="F32" s="13"/>
    </row>
  </sheetData>
  <sheetProtection/>
  <mergeCells count="54">
    <mergeCell ref="B26:C26"/>
    <mergeCell ref="B28:C28"/>
    <mergeCell ref="X17:X18"/>
    <mergeCell ref="A17:A18"/>
    <mergeCell ref="W17:W18"/>
    <mergeCell ref="B21:C21"/>
    <mergeCell ref="B22:C22"/>
    <mergeCell ref="U17:U18"/>
    <mergeCell ref="V17:V18"/>
    <mergeCell ref="B16:C16"/>
    <mergeCell ref="B27:C27"/>
    <mergeCell ref="B18:C18"/>
    <mergeCell ref="B17:C17"/>
    <mergeCell ref="S17:S18"/>
    <mergeCell ref="B19:C19"/>
    <mergeCell ref="B20:C20"/>
    <mergeCell ref="B23:C23"/>
    <mergeCell ref="B24:C24"/>
    <mergeCell ref="B25:C25"/>
    <mergeCell ref="W15:W16"/>
    <mergeCell ref="X15:X16"/>
    <mergeCell ref="V15:V16"/>
    <mergeCell ref="T15:T16"/>
    <mergeCell ref="L12:L13"/>
    <mergeCell ref="U15:U16"/>
    <mergeCell ref="W12:W13"/>
    <mergeCell ref="A15:A16"/>
    <mergeCell ref="S12:S13"/>
    <mergeCell ref="D12:D13"/>
    <mergeCell ref="R15:R16"/>
    <mergeCell ref="S15:S16"/>
    <mergeCell ref="R12:R13"/>
    <mergeCell ref="Q12:Q13"/>
    <mergeCell ref="F12:F13"/>
    <mergeCell ref="B14:C14"/>
    <mergeCell ref="B15:C15"/>
    <mergeCell ref="D11:T11"/>
    <mergeCell ref="M12:M13"/>
    <mergeCell ref="O12:O13"/>
    <mergeCell ref="P12:P13"/>
    <mergeCell ref="B11:C13"/>
    <mergeCell ref="A9:X9"/>
    <mergeCell ref="H12:K12"/>
    <mergeCell ref="V12:V13"/>
    <mergeCell ref="T17:T18"/>
    <mergeCell ref="A29:C29"/>
    <mergeCell ref="A30:C30"/>
    <mergeCell ref="A11:A13"/>
    <mergeCell ref="T12:T13"/>
    <mergeCell ref="U12:U13"/>
    <mergeCell ref="E12:E13"/>
    <mergeCell ref="G12:G13"/>
    <mergeCell ref="U11:X11"/>
    <mergeCell ref="X12:X13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B32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53" customWidth="1"/>
    <col min="3" max="3" width="33.375" style="52" customWidth="1"/>
    <col min="4" max="12" width="16.00390625" style="52" customWidth="1"/>
    <col min="13" max="13" width="18.75390625" style="52" customWidth="1"/>
    <col min="14" max="14" width="18.75390625" style="52" hidden="1" customWidth="1"/>
    <col min="15" max="15" width="18.75390625" style="52" customWidth="1"/>
    <col min="16" max="19" width="15.375" style="52" customWidth="1"/>
    <col min="20" max="20" width="15.00390625" style="52" customWidth="1"/>
    <col min="21" max="23" width="16.00390625" style="52" customWidth="1"/>
    <col min="24" max="24" width="14.75390625" style="52" customWidth="1"/>
    <col min="25" max="25" width="14.25390625" style="215" customWidth="1"/>
    <col min="26" max="28" width="9.125" style="215" customWidth="1"/>
    <col min="29" max="16384" width="9.125" style="5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9" spans="1:24" ht="42" customHeight="1">
      <c r="A9" s="38" t="s">
        <v>78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3:24" ht="18.75">
      <c r="C10" s="11"/>
      <c r="D10" s="11"/>
      <c r="E10" s="11"/>
      <c r="F10" s="11"/>
      <c r="G10" s="11"/>
      <c r="H10" s="11"/>
      <c r="I10" s="11"/>
      <c r="J10" s="11"/>
      <c r="K10" s="11"/>
      <c r="L10" s="11"/>
      <c r="T10" s="12"/>
      <c r="U10" s="12"/>
      <c r="V10" s="12"/>
      <c r="X10" s="88" t="s">
        <v>54</v>
      </c>
    </row>
    <row r="11" spans="1:28" s="17" customFormat="1" ht="18.75" customHeight="1">
      <c r="A11" s="84" t="s">
        <v>2</v>
      </c>
      <c r="B11" s="84" t="s">
        <v>3</v>
      </c>
      <c r="C11" s="84" t="s">
        <v>3</v>
      </c>
      <c r="D11" s="51" t="s">
        <v>4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 t="s">
        <v>5</v>
      </c>
      <c r="V11" s="51"/>
      <c r="W11" s="51"/>
      <c r="X11" s="51"/>
      <c r="Y11" s="216"/>
      <c r="Z11" s="216"/>
      <c r="AA11" s="216"/>
      <c r="AB11" s="216"/>
    </row>
    <row r="12" spans="1:28" s="17" customFormat="1" ht="18.75" customHeight="1">
      <c r="A12" s="84"/>
      <c r="B12" s="84"/>
      <c r="C12" s="84"/>
      <c r="D12" s="84" t="s">
        <v>8</v>
      </c>
      <c r="E12" s="84" t="s">
        <v>9</v>
      </c>
      <c r="F12" s="84" t="s">
        <v>62</v>
      </c>
      <c r="G12" s="84" t="s">
        <v>10</v>
      </c>
      <c r="H12" s="51" t="s">
        <v>11</v>
      </c>
      <c r="I12" s="51"/>
      <c r="J12" s="51"/>
      <c r="K12" s="51"/>
      <c r="L12" s="84" t="s">
        <v>12</v>
      </c>
      <c r="M12" s="84" t="s">
        <v>13</v>
      </c>
      <c r="N12" s="85"/>
      <c r="O12" s="84" t="s">
        <v>14</v>
      </c>
      <c r="P12" s="84" t="s">
        <v>15</v>
      </c>
      <c r="Q12" s="84" t="s">
        <v>16</v>
      </c>
      <c r="R12" s="84" t="s">
        <v>17</v>
      </c>
      <c r="S12" s="84" t="s">
        <v>18</v>
      </c>
      <c r="T12" s="84" t="s">
        <v>19</v>
      </c>
      <c r="U12" s="39" t="s">
        <v>77</v>
      </c>
      <c r="V12" s="39" t="s">
        <v>76</v>
      </c>
      <c r="W12" s="39" t="s">
        <v>75</v>
      </c>
      <c r="X12" s="213" t="s">
        <v>20</v>
      </c>
      <c r="Y12" s="216"/>
      <c r="Z12" s="216"/>
      <c r="AA12" s="216"/>
      <c r="AB12" s="216"/>
    </row>
    <row r="13" spans="1:28" s="83" customFormat="1" ht="120" customHeight="1" thickBot="1">
      <c r="A13" s="84"/>
      <c r="B13" s="84"/>
      <c r="C13" s="84"/>
      <c r="D13" s="84"/>
      <c r="E13" s="84"/>
      <c r="F13" s="84"/>
      <c r="G13" s="84"/>
      <c r="H13" s="85" t="s">
        <v>22</v>
      </c>
      <c r="I13" s="85" t="s">
        <v>23</v>
      </c>
      <c r="J13" s="86" t="s">
        <v>24</v>
      </c>
      <c r="K13" s="86" t="s">
        <v>25</v>
      </c>
      <c r="L13" s="84"/>
      <c r="M13" s="84"/>
      <c r="N13" s="85"/>
      <c r="O13" s="84"/>
      <c r="P13" s="84"/>
      <c r="Q13" s="84"/>
      <c r="R13" s="84"/>
      <c r="S13" s="84"/>
      <c r="T13" s="84"/>
      <c r="U13" s="40"/>
      <c r="V13" s="40"/>
      <c r="W13" s="40"/>
      <c r="X13" s="213"/>
      <c r="Y13" s="217"/>
      <c r="Z13" s="217"/>
      <c r="AA13" s="217"/>
      <c r="AB13" s="217"/>
    </row>
    <row r="14" spans="1:28" s="83" customFormat="1" ht="24" customHeight="1">
      <c r="A14" s="91">
        <v>1</v>
      </c>
      <c r="B14" s="92">
        <v>2</v>
      </c>
      <c r="C14" s="93"/>
      <c r="D14" s="91">
        <v>3</v>
      </c>
      <c r="E14" s="91">
        <v>4</v>
      </c>
      <c r="F14" s="91"/>
      <c r="G14" s="91">
        <v>5</v>
      </c>
      <c r="H14" s="91">
        <v>6</v>
      </c>
      <c r="I14" s="91">
        <v>7</v>
      </c>
      <c r="J14" s="91">
        <v>8</v>
      </c>
      <c r="K14" s="91">
        <v>9</v>
      </c>
      <c r="L14" s="91">
        <v>10</v>
      </c>
      <c r="M14" s="91">
        <v>11</v>
      </c>
      <c r="N14" s="91"/>
      <c r="O14" s="91">
        <v>12</v>
      </c>
      <c r="P14" s="91">
        <v>13</v>
      </c>
      <c r="Q14" s="91">
        <v>14</v>
      </c>
      <c r="R14" s="91"/>
      <c r="S14" s="91">
        <v>15</v>
      </c>
      <c r="T14" s="91">
        <v>16</v>
      </c>
      <c r="U14" s="91">
        <v>17</v>
      </c>
      <c r="V14" s="91">
        <v>18</v>
      </c>
      <c r="W14" s="91">
        <v>19</v>
      </c>
      <c r="X14" s="214">
        <v>20</v>
      </c>
      <c r="Y14" s="217"/>
      <c r="Z14" s="217"/>
      <c r="AA14" s="217"/>
      <c r="AB14" s="217"/>
    </row>
    <row r="15" spans="1:28" s="83" customFormat="1" ht="47.25" customHeight="1">
      <c r="A15" s="97">
        <v>1</v>
      </c>
      <c r="B15" s="191" t="s">
        <v>29</v>
      </c>
      <c r="C15" s="191"/>
      <c r="D15" s="100">
        <v>4320985</v>
      </c>
      <c r="E15" s="100">
        <v>51572</v>
      </c>
      <c r="F15" s="100">
        <v>0</v>
      </c>
      <c r="G15" s="101">
        <f>G16</f>
        <v>114598801</v>
      </c>
      <c r="H15" s="101">
        <f>H16</f>
        <v>4679948</v>
      </c>
      <c r="I15" s="101">
        <f>I16</f>
        <v>416663</v>
      </c>
      <c r="J15" s="101">
        <f>J16</f>
        <v>1819804</v>
      </c>
      <c r="K15" s="101">
        <f>K16</f>
        <v>4833426</v>
      </c>
      <c r="L15" s="101">
        <v>746571</v>
      </c>
      <c r="M15" s="100">
        <f>G15+(H15+I15+J15+K15)*10+L15</f>
        <v>232843782</v>
      </c>
      <c r="N15" s="100" t="s">
        <v>1</v>
      </c>
      <c r="O15" s="101">
        <f>O16</f>
        <v>415443024</v>
      </c>
      <c r="P15" s="192">
        <f>(D15-(E15+F15))/M15</f>
        <v>0.018335954532812046</v>
      </c>
      <c r="Q15" s="192">
        <f>0.04*0.4</f>
        <v>0.016</v>
      </c>
      <c r="R15" s="197" t="str">
        <f>IF(P15&gt;Q15,"ИӘ","ЖОҚ")</f>
        <v>ИӘ</v>
      </c>
      <c r="S15" s="103">
        <f>P15+P16</f>
        <v>0.05175710601366478</v>
      </c>
      <c r="T15" s="197" t="str">
        <f>IF(R15&gt;S15,"ИӘ","ЖОҚ")</f>
        <v>ИӘ</v>
      </c>
      <c r="U15" s="105">
        <v>0.03</v>
      </c>
      <c r="V15" s="105">
        <v>2.04</v>
      </c>
      <c r="W15" s="105">
        <v>22.52</v>
      </c>
      <c r="X15" s="105">
        <v>24.51</v>
      </c>
      <c r="Y15" s="217"/>
      <c r="Z15" s="217"/>
      <c r="AA15" s="217"/>
      <c r="AB15" s="217"/>
    </row>
    <row r="16" spans="1:28" s="78" customFormat="1" ht="47.25" customHeight="1">
      <c r="A16" s="107"/>
      <c r="B16" s="195" t="s">
        <v>30</v>
      </c>
      <c r="C16" s="195"/>
      <c r="D16" s="110">
        <v>8467919</v>
      </c>
      <c r="E16" s="110">
        <v>673152</v>
      </c>
      <c r="F16" s="110">
        <v>0</v>
      </c>
      <c r="G16" s="111">
        <v>114598801</v>
      </c>
      <c r="H16" s="111">
        <v>4679948</v>
      </c>
      <c r="I16" s="111">
        <v>416663</v>
      </c>
      <c r="J16" s="111">
        <v>1819804</v>
      </c>
      <c r="K16" s="111">
        <v>4833426</v>
      </c>
      <c r="L16" s="110">
        <v>1131348</v>
      </c>
      <c r="M16" s="110">
        <f>G16+(H16+I16+J16+K16)*10+L16</f>
        <v>233228559</v>
      </c>
      <c r="N16" s="112">
        <f>O16/O15*100</f>
        <v>100</v>
      </c>
      <c r="O16" s="111">
        <v>415443024</v>
      </c>
      <c r="P16" s="120">
        <f>(D16-(E16+F16))/M16</f>
        <v>0.033421151480852736</v>
      </c>
      <c r="Q16" s="120">
        <f>0.04*0.6</f>
        <v>0.024</v>
      </c>
      <c r="R16" s="198"/>
      <c r="S16" s="113"/>
      <c r="T16" s="198"/>
      <c r="U16" s="115"/>
      <c r="V16" s="115"/>
      <c r="W16" s="115"/>
      <c r="X16" s="115"/>
      <c r="Y16" s="218"/>
      <c r="Z16" s="219"/>
      <c r="AA16" s="219"/>
      <c r="AB16" s="219"/>
    </row>
    <row r="17" spans="1:24" ht="52.5" customHeight="1">
      <c r="A17" s="127">
        <v>2</v>
      </c>
      <c r="B17" s="125" t="s">
        <v>33</v>
      </c>
      <c r="C17" s="125"/>
      <c r="D17" s="110">
        <v>1195285</v>
      </c>
      <c r="E17" s="110">
        <v>25656</v>
      </c>
      <c r="F17" s="110">
        <v>0</v>
      </c>
      <c r="G17" s="118">
        <f>G18</f>
        <v>57308521</v>
      </c>
      <c r="H17" s="118">
        <f>H18</f>
        <v>471127</v>
      </c>
      <c r="I17" s="118">
        <f>I18</f>
        <v>248308</v>
      </c>
      <c r="J17" s="118">
        <f>J18</f>
        <v>606099</v>
      </c>
      <c r="K17" s="118">
        <f>K18</f>
        <v>453108</v>
      </c>
      <c r="L17" s="118">
        <v>304857</v>
      </c>
      <c r="M17" s="110">
        <f>G17+(H17+I17+J17+K17)*10+L17</f>
        <v>75399798</v>
      </c>
      <c r="N17" s="110" t="s">
        <v>1</v>
      </c>
      <c r="O17" s="118">
        <f>O18</f>
        <v>199761987</v>
      </c>
      <c r="P17" s="120">
        <f>(D17-(E17+F17))/M17</f>
        <v>0.015512362513225832</v>
      </c>
      <c r="Q17" s="120">
        <f>0.04*0.2</f>
        <v>0.008</v>
      </c>
      <c r="R17" s="199" t="str">
        <f>IF(P17&gt;Q17,"ИӘ","ЖОҚ")</f>
        <v>ИӘ</v>
      </c>
      <c r="S17" s="113">
        <f>P17+P18</f>
        <v>0.08764886433791289</v>
      </c>
      <c r="T17" s="198" t="str">
        <f>IF(R17&gt;S17,"ИӘ","ЖОҚ")</f>
        <v>ИӘ</v>
      </c>
      <c r="U17" s="115">
        <v>6.02</v>
      </c>
      <c r="V17" s="115">
        <v>22.36</v>
      </c>
      <c r="W17" s="115">
        <v>40.23</v>
      </c>
      <c r="X17" s="115">
        <v>24.51</v>
      </c>
    </row>
    <row r="18" spans="1:28" s="78" customFormat="1" ht="47.25" customHeight="1">
      <c r="A18" s="127"/>
      <c r="B18" s="126" t="s">
        <v>34</v>
      </c>
      <c r="C18" s="126"/>
      <c r="D18" s="111">
        <v>5783180</v>
      </c>
      <c r="E18" s="110">
        <v>347642</v>
      </c>
      <c r="F18" s="110">
        <v>0</v>
      </c>
      <c r="G18" s="111">
        <v>57308521</v>
      </c>
      <c r="H18" s="111">
        <v>471127</v>
      </c>
      <c r="I18" s="118">
        <v>248308</v>
      </c>
      <c r="J18" s="118">
        <v>606099</v>
      </c>
      <c r="K18" s="118">
        <v>453108</v>
      </c>
      <c r="L18" s="110">
        <v>255788</v>
      </c>
      <c r="M18" s="110">
        <f>G18+(H18+I18+J18+K18)*10+L18</f>
        <v>75350729</v>
      </c>
      <c r="N18" s="110">
        <f>O18/O17*100</f>
        <v>100</v>
      </c>
      <c r="O18" s="118">
        <v>199761987</v>
      </c>
      <c r="P18" s="120">
        <f>(D18-(E18+F18))/M18</f>
        <v>0.07213650182468706</v>
      </c>
      <c r="Q18" s="120">
        <f>0.04*0.8</f>
        <v>0.032</v>
      </c>
      <c r="R18" s="199" t="str">
        <f>IF(P18&gt;Q18,"ИӘ","ЖОҚ")</f>
        <v>ИӘ</v>
      </c>
      <c r="S18" s="113"/>
      <c r="T18" s="198"/>
      <c r="U18" s="115"/>
      <c r="V18" s="115"/>
      <c r="W18" s="115"/>
      <c r="X18" s="115"/>
      <c r="Y18" s="218"/>
      <c r="Z18" s="219"/>
      <c r="AA18" s="219"/>
      <c r="AB18" s="219"/>
    </row>
    <row r="19" spans="1:28" s="78" customFormat="1" ht="47.25" customHeight="1">
      <c r="A19" s="196">
        <v>3</v>
      </c>
      <c r="B19" s="126" t="s">
        <v>32</v>
      </c>
      <c r="C19" s="126"/>
      <c r="D19" s="111">
        <v>2522314</v>
      </c>
      <c r="E19" s="110">
        <v>401960</v>
      </c>
      <c r="F19" s="110">
        <v>0</v>
      </c>
      <c r="G19" s="118">
        <v>35717967</v>
      </c>
      <c r="H19" s="118">
        <v>128833</v>
      </c>
      <c r="I19" s="118">
        <v>34414</v>
      </c>
      <c r="J19" s="118">
        <v>83203</v>
      </c>
      <c r="K19" s="118">
        <v>570011</v>
      </c>
      <c r="L19" s="110">
        <v>14503</v>
      </c>
      <c r="M19" s="110">
        <f>G19+(H19+I19+J19+K19)*10+L19</f>
        <v>43897080</v>
      </c>
      <c r="N19" s="110" t="e">
        <f>O19/#REF!*100</f>
        <v>#REF!</v>
      </c>
      <c r="O19" s="118">
        <v>74959363</v>
      </c>
      <c r="P19" s="120">
        <f>(D19-(E19+F19))/M19</f>
        <v>0.048302848389915685</v>
      </c>
      <c r="Q19" s="120">
        <v>0.04</v>
      </c>
      <c r="R19" s="199" t="str">
        <f>IF(P19&gt;Q19,"ИӘ","ЖОҚ")</f>
        <v>ИӘ</v>
      </c>
      <c r="S19" s="120" t="s">
        <v>1</v>
      </c>
      <c r="T19" s="120" t="s">
        <v>1</v>
      </c>
      <c r="U19" s="121">
        <v>4.41</v>
      </c>
      <c r="V19" s="121">
        <v>16.19</v>
      </c>
      <c r="W19" s="121">
        <v>36.59</v>
      </c>
      <c r="X19" s="121">
        <v>24.51</v>
      </c>
      <c r="Y19" s="218"/>
      <c r="Z19" s="219"/>
      <c r="AA19" s="219"/>
      <c r="AB19" s="219"/>
    </row>
    <row r="20" spans="1:28" s="78" customFormat="1" ht="47.25" customHeight="1">
      <c r="A20" s="200">
        <v>4</v>
      </c>
      <c r="B20" s="126" t="s">
        <v>44</v>
      </c>
      <c r="C20" s="126"/>
      <c r="D20" s="111">
        <v>1538566</v>
      </c>
      <c r="E20" s="110">
        <v>52996</v>
      </c>
      <c r="F20" s="110">
        <v>0</v>
      </c>
      <c r="G20" s="110">
        <v>19063101</v>
      </c>
      <c r="H20" s="110">
        <v>731069</v>
      </c>
      <c r="I20" s="111">
        <v>22631</v>
      </c>
      <c r="J20" s="110">
        <v>186263</v>
      </c>
      <c r="K20" s="110">
        <v>490549</v>
      </c>
      <c r="L20" s="110">
        <v>0</v>
      </c>
      <c r="M20" s="110">
        <f>G20+(H20+I20+J20+K20)*10+L20</f>
        <v>33368221</v>
      </c>
      <c r="N20" s="110">
        <f>O20/O20*100</f>
        <v>100</v>
      </c>
      <c r="O20" s="118">
        <v>57208896</v>
      </c>
      <c r="P20" s="120">
        <f>(D20-(E20+F20))/M20</f>
        <v>0.04452050350541613</v>
      </c>
      <c r="Q20" s="120">
        <v>0.04</v>
      </c>
      <c r="R20" s="199" t="str">
        <f>IF(P20&gt;Q20,"ИӘ","ЖОҚ")</f>
        <v>ИӘ</v>
      </c>
      <c r="S20" s="120" t="s">
        <v>1</v>
      </c>
      <c r="T20" s="120" t="s">
        <v>1</v>
      </c>
      <c r="U20" s="121">
        <v>-0.41</v>
      </c>
      <c r="V20" s="121">
        <v>10.38</v>
      </c>
      <c r="W20" s="121">
        <v>31.67</v>
      </c>
      <c r="X20" s="121">
        <v>24.51</v>
      </c>
      <c r="Y20" s="218"/>
      <c r="Z20" s="219"/>
      <c r="AA20" s="219"/>
      <c r="AB20" s="219"/>
    </row>
    <row r="21" spans="1:28" s="78" customFormat="1" ht="47.25" customHeight="1">
      <c r="A21" s="128">
        <v>5</v>
      </c>
      <c r="B21" s="126" t="s">
        <v>43</v>
      </c>
      <c r="C21" s="126"/>
      <c r="D21" s="111">
        <v>18979588</v>
      </c>
      <c r="E21" s="110">
        <v>683174</v>
      </c>
      <c r="F21" s="110">
        <v>0</v>
      </c>
      <c r="G21" s="110">
        <v>164127088</v>
      </c>
      <c r="H21" s="110">
        <v>1594572</v>
      </c>
      <c r="I21" s="111">
        <v>272318</v>
      </c>
      <c r="J21" s="110">
        <v>4885725</v>
      </c>
      <c r="K21" s="110">
        <v>558451</v>
      </c>
      <c r="L21" s="110">
        <v>1262176</v>
      </c>
      <c r="M21" s="110">
        <f>G21+(H21+I21+J21+K21)*10+L21</f>
        <v>238499924</v>
      </c>
      <c r="N21" s="110">
        <f>O21/O21*100</f>
        <v>100</v>
      </c>
      <c r="O21" s="118">
        <v>433114249</v>
      </c>
      <c r="P21" s="120">
        <f>(D21-(E21+F21))/M21</f>
        <v>0.07671454855474084</v>
      </c>
      <c r="Q21" s="120">
        <v>0.04</v>
      </c>
      <c r="R21" s="199" t="str">
        <f>IF(P21&gt;Q21,"ИӘ","ЖОҚ")</f>
        <v>ИӘ</v>
      </c>
      <c r="S21" s="120" t="s">
        <v>1</v>
      </c>
      <c r="T21" s="120" t="s">
        <v>1</v>
      </c>
      <c r="U21" s="121">
        <v>5.09</v>
      </c>
      <c r="V21" s="121">
        <v>19.16</v>
      </c>
      <c r="W21" s="121">
        <v>41.65</v>
      </c>
      <c r="X21" s="121">
        <v>24.51</v>
      </c>
      <c r="Y21" s="218"/>
      <c r="Z21" s="219"/>
      <c r="AA21" s="219"/>
      <c r="AB21" s="219"/>
    </row>
    <row r="22" spans="1:28" s="78" customFormat="1" ht="46.5" customHeight="1">
      <c r="A22" s="128">
        <v>7</v>
      </c>
      <c r="B22" s="126" t="s">
        <v>38</v>
      </c>
      <c r="C22" s="126"/>
      <c r="D22" s="111">
        <v>29077233</v>
      </c>
      <c r="E22" s="110">
        <v>1078951</v>
      </c>
      <c r="F22" s="110">
        <v>0</v>
      </c>
      <c r="G22" s="110">
        <v>147958104</v>
      </c>
      <c r="H22" s="110">
        <v>2531285</v>
      </c>
      <c r="I22" s="111">
        <v>164378</v>
      </c>
      <c r="J22" s="110">
        <v>8294507</v>
      </c>
      <c r="K22" s="110">
        <v>4807148</v>
      </c>
      <c r="L22" s="110">
        <v>4516920</v>
      </c>
      <c r="M22" s="110">
        <f>G22+(H22+I22+J22+K22)*10+L22</f>
        <v>310448204</v>
      </c>
      <c r="N22" s="110">
        <f>O22/O22*100</f>
        <v>100</v>
      </c>
      <c r="O22" s="118">
        <v>822382647</v>
      </c>
      <c r="P22" s="120">
        <f>(D22-(E22+F22))/M22</f>
        <v>0.09018664511262561</v>
      </c>
      <c r="Q22" s="120">
        <v>0.04</v>
      </c>
      <c r="R22" s="199" t="str">
        <f>IF(P22&gt;Q22,"ИӘ","ЖОҚ")</f>
        <v>ИӘ</v>
      </c>
      <c r="S22" s="120" t="s">
        <v>1</v>
      </c>
      <c r="T22" s="120" t="s">
        <v>1</v>
      </c>
      <c r="U22" s="121">
        <v>7.87</v>
      </c>
      <c r="V22" s="121">
        <v>16.37</v>
      </c>
      <c r="W22" s="121">
        <v>43.68</v>
      </c>
      <c r="X22" s="121">
        <v>24.51</v>
      </c>
      <c r="Y22" s="218"/>
      <c r="Z22" s="219"/>
      <c r="AA22" s="219"/>
      <c r="AB22" s="219"/>
    </row>
    <row r="23" spans="1:28" s="78" customFormat="1" ht="47.25" customHeight="1">
      <c r="A23" s="128">
        <v>8</v>
      </c>
      <c r="B23" s="126" t="s">
        <v>39</v>
      </c>
      <c r="C23" s="126"/>
      <c r="D23" s="111">
        <v>1101361</v>
      </c>
      <c r="E23" s="110">
        <v>17782</v>
      </c>
      <c r="F23" s="110">
        <v>37536</v>
      </c>
      <c r="G23" s="110">
        <v>16754247</v>
      </c>
      <c r="H23" s="110">
        <v>34555</v>
      </c>
      <c r="I23" s="111">
        <v>4072</v>
      </c>
      <c r="J23" s="110">
        <v>12874</v>
      </c>
      <c r="K23" s="110">
        <v>319672</v>
      </c>
      <c r="L23" s="110">
        <v>253462</v>
      </c>
      <c r="M23" s="110">
        <f>G23+(H23+I23+J23+K23)*10+L23</f>
        <v>20719439</v>
      </c>
      <c r="N23" s="110">
        <f>O23/O23*100</f>
        <v>100</v>
      </c>
      <c r="O23" s="118">
        <v>23664753</v>
      </c>
      <c r="P23" s="120">
        <f>(D23-(E23+F23))/M23</f>
        <v>0.05048606769710319</v>
      </c>
      <c r="Q23" s="120">
        <v>0.04</v>
      </c>
      <c r="R23" s="199" t="str">
        <f>IF(P23&gt;Q23,"ИӘ","ЖОҚ")</f>
        <v>ИӘ</v>
      </c>
      <c r="S23" s="120" t="s">
        <v>1</v>
      </c>
      <c r="T23" s="120" t="s">
        <v>1</v>
      </c>
      <c r="U23" s="121">
        <v>0.48</v>
      </c>
      <c r="V23" s="121">
        <v>1.93</v>
      </c>
      <c r="W23" s="121">
        <v>25.9</v>
      </c>
      <c r="X23" s="121">
        <v>24.51</v>
      </c>
      <c r="Y23" s="218"/>
      <c r="Z23" s="219"/>
      <c r="AA23" s="219"/>
      <c r="AB23" s="219"/>
    </row>
    <row r="24" spans="1:28" s="78" customFormat="1" ht="47.25" customHeight="1">
      <c r="A24" s="128">
        <v>9</v>
      </c>
      <c r="B24" s="126" t="s">
        <v>40</v>
      </c>
      <c r="C24" s="126"/>
      <c r="D24" s="111">
        <v>1908420</v>
      </c>
      <c r="E24" s="110">
        <v>95975</v>
      </c>
      <c r="F24" s="110">
        <v>0</v>
      </c>
      <c r="G24" s="110">
        <v>24172616</v>
      </c>
      <c r="H24" s="110">
        <v>487973</v>
      </c>
      <c r="I24" s="111">
        <v>56437</v>
      </c>
      <c r="J24" s="110">
        <v>71792</v>
      </c>
      <c r="K24" s="110">
        <v>106542</v>
      </c>
      <c r="L24" s="110">
        <v>99590</v>
      </c>
      <c r="M24" s="110">
        <f>G24+(H24+I24+J24+K24)*10+L24</f>
        <v>31499646</v>
      </c>
      <c r="N24" s="110">
        <f>O24/O24*100</f>
        <v>100</v>
      </c>
      <c r="O24" s="118">
        <v>89365731</v>
      </c>
      <c r="P24" s="120">
        <f>(D24-(E24+F24))/M24</f>
        <v>0.05753858313201361</v>
      </c>
      <c r="Q24" s="120">
        <v>0.04</v>
      </c>
      <c r="R24" s="199" t="str">
        <f>IF(P24&gt;Q24,"ИӘ","ЖОҚ")</f>
        <v>ИӘ</v>
      </c>
      <c r="S24" s="120" t="s">
        <v>1</v>
      </c>
      <c r="T24" s="120" t="s">
        <v>1</v>
      </c>
      <c r="U24" s="121">
        <v>5.56</v>
      </c>
      <c r="V24" s="121">
        <v>19.42</v>
      </c>
      <c r="W24" s="121">
        <v>41.54</v>
      </c>
      <c r="X24" s="121">
        <v>24.51</v>
      </c>
      <c r="Y24" s="218"/>
      <c r="Z24" s="219"/>
      <c r="AA24" s="219"/>
      <c r="AB24" s="219"/>
    </row>
    <row r="25" spans="1:28" s="78" customFormat="1" ht="47.25" customHeight="1">
      <c r="A25" s="128">
        <v>10</v>
      </c>
      <c r="B25" s="126" t="s">
        <v>35</v>
      </c>
      <c r="C25" s="126"/>
      <c r="D25" s="111">
        <v>3088291</v>
      </c>
      <c r="E25" s="110">
        <v>69857</v>
      </c>
      <c r="F25" s="110">
        <v>0</v>
      </c>
      <c r="G25" s="110">
        <v>41958683</v>
      </c>
      <c r="H25" s="110">
        <v>348610</v>
      </c>
      <c r="I25" s="111">
        <v>82229</v>
      </c>
      <c r="J25" s="110">
        <v>450390</v>
      </c>
      <c r="K25" s="110">
        <v>39996</v>
      </c>
      <c r="L25" s="110">
        <v>193360</v>
      </c>
      <c r="M25" s="110">
        <f>G25+(H25+I25+J25+K25)*10+L25</f>
        <v>51364293</v>
      </c>
      <c r="N25" s="110">
        <f>O25/O25*100</f>
        <v>100</v>
      </c>
      <c r="O25" s="118">
        <v>75292639</v>
      </c>
      <c r="P25" s="120">
        <f>(D25-(E25+F25))/M25</f>
        <v>0.05876522042267768</v>
      </c>
      <c r="Q25" s="120">
        <v>0.04</v>
      </c>
      <c r="R25" s="199" t="str">
        <f>IF(P25&gt;Q25,"ИӘ","ЖОҚ")</f>
        <v>ИӘ</v>
      </c>
      <c r="S25" s="120" t="s">
        <v>1</v>
      </c>
      <c r="T25" s="120" t="s">
        <v>1</v>
      </c>
      <c r="U25" s="121">
        <v>7.83</v>
      </c>
      <c r="V25" s="121">
        <v>20.8</v>
      </c>
      <c r="W25" s="121">
        <v>31.98</v>
      </c>
      <c r="X25" s="121">
        <v>24.51</v>
      </c>
      <c r="Y25" s="218"/>
      <c r="Z25" s="219"/>
      <c r="AA25" s="219"/>
      <c r="AB25" s="219"/>
    </row>
    <row r="26" spans="1:28" s="78" customFormat="1" ht="47.25" customHeight="1">
      <c r="A26" s="128">
        <v>11</v>
      </c>
      <c r="B26" s="126" t="s">
        <v>41</v>
      </c>
      <c r="C26" s="126"/>
      <c r="D26" s="111">
        <v>2255763</v>
      </c>
      <c r="E26" s="110">
        <v>126078</v>
      </c>
      <c r="F26" s="110">
        <v>0</v>
      </c>
      <c r="G26" s="110">
        <v>30779654</v>
      </c>
      <c r="H26" s="110">
        <v>350011</v>
      </c>
      <c r="I26" s="111">
        <v>33863</v>
      </c>
      <c r="J26" s="110">
        <v>74940</v>
      </c>
      <c r="K26" s="110">
        <v>568417</v>
      </c>
      <c r="L26" s="110">
        <v>24343</v>
      </c>
      <c r="M26" s="110">
        <f>G26+(H26+I26+J26+K26)*10+L26</f>
        <v>41076307</v>
      </c>
      <c r="N26" s="110">
        <f>O26/O26*100</f>
        <v>100</v>
      </c>
      <c r="O26" s="118">
        <v>67976936</v>
      </c>
      <c r="P26" s="120">
        <f>(D26-(E26+F26))/M26</f>
        <v>0.05184704165347678</v>
      </c>
      <c r="Q26" s="120">
        <v>0.04</v>
      </c>
      <c r="R26" s="199" t="str">
        <f>IF(P26&gt;Q26,"ИӘ","ЖОҚ")</f>
        <v>ИӘ</v>
      </c>
      <c r="S26" s="120" t="s">
        <v>1</v>
      </c>
      <c r="T26" s="120" t="s">
        <v>1</v>
      </c>
      <c r="U26" s="121">
        <v>1.75</v>
      </c>
      <c r="V26" s="121">
        <v>5.83</v>
      </c>
      <c r="W26" s="121">
        <v>34.07</v>
      </c>
      <c r="X26" s="121">
        <v>24.51</v>
      </c>
      <c r="Y26" s="218"/>
      <c r="Z26" s="219"/>
      <c r="AA26" s="219"/>
      <c r="AB26" s="219"/>
    </row>
    <row r="27" spans="1:28" s="78" customFormat="1" ht="47.25" customHeight="1">
      <c r="A27" s="128">
        <v>12</v>
      </c>
      <c r="B27" s="126" t="s">
        <v>42</v>
      </c>
      <c r="C27" s="126"/>
      <c r="D27" s="111">
        <v>3569789</v>
      </c>
      <c r="E27" s="110">
        <v>51520</v>
      </c>
      <c r="F27" s="110">
        <v>0</v>
      </c>
      <c r="G27" s="110">
        <v>40665291</v>
      </c>
      <c r="H27" s="110">
        <v>428867</v>
      </c>
      <c r="I27" s="111">
        <v>68572</v>
      </c>
      <c r="J27" s="110">
        <v>246400</v>
      </c>
      <c r="K27" s="110">
        <v>168784</v>
      </c>
      <c r="L27" s="110">
        <v>157630</v>
      </c>
      <c r="M27" s="110">
        <f>G27+(H27+I27+J27+K27)*10+L27</f>
        <v>49949151</v>
      </c>
      <c r="N27" s="110">
        <f>O27/O27*100</f>
        <v>100</v>
      </c>
      <c r="O27" s="118">
        <v>127435937</v>
      </c>
      <c r="P27" s="120">
        <f>(D27-(E27+F27))/M27</f>
        <v>0.07043701303351482</v>
      </c>
      <c r="Q27" s="120">
        <v>0.04</v>
      </c>
      <c r="R27" s="199" t="str">
        <f>IF(P27&gt;Q27,"ИӘ","ЖОҚ")</f>
        <v>ИӘ</v>
      </c>
      <c r="S27" s="120" t="s">
        <v>1</v>
      </c>
      <c r="T27" s="120" t="s">
        <v>1</v>
      </c>
      <c r="U27" s="121">
        <v>5.33</v>
      </c>
      <c r="V27" s="121">
        <v>17.89</v>
      </c>
      <c r="W27" s="121">
        <v>51.16</v>
      </c>
      <c r="X27" s="121">
        <v>24.51</v>
      </c>
      <c r="Y27" s="218"/>
      <c r="Z27" s="219"/>
      <c r="AA27" s="219"/>
      <c r="AB27" s="219"/>
    </row>
    <row r="28" spans="1:28" s="78" customFormat="1" ht="47.25" customHeight="1">
      <c r="A28" s="221">
        <v>13</v>
      </c>
      <c r="B28" s="202" t="s">
        <v>36</v>
      </c>
      <c r="C28" s="202"/>
      <c r="D28" s="204">
        <v>924749</v>
      </c>
      <c r="E28" s="203">
        <v>41665</v>
      </c>
      <c r="F28" s="203">
        <v>0</v>
      </c>
      <c r="G28" s="203">
        <v>14439042</v>
      </c>
      <c r="H28" s="203">
        <v>280467</v>
      </c>
      <c r="I28" s="204">
        <v>36226</v>
      </c>
      <c r="J28" s="203">
        <v>180686</v>
      </c>
      <c r="K28" s="203">
        <v>163252</v>
      </c>
      <c r="L28" s="203">
        <v>0</v>
      </c>
      <c r="M28" s="203">
        <f>G28+(H28+I28+J28+K28)*10+L28</f>
        <v>21045352</v>
      </c>
      <c r="N28" s="203">
        <f>O28/O28*100</f>
        <v>100</v>
      </c>
      <c r="O28" s="222">
        <v>67167338</v>
      </c>
      <c r="P28" s="206">
        <f>(D28-(E28+F28))/M28</f>
        <v>0.04196099927432908</v>
      </c>
      <c r="Q28" s="206">
        <v>0.04</v>
      </c>
      <c r="R28" s="223" t="str">
        <f>IF(P28&gt;Q28,"ИӘ","ЖОҚ")</f>
        <v>ИӘ</v>
      </c>
      <c r="S28" s="206" t="s">
        <v>1</v>
      </c>
      <c r="T28" s="206" t="s">
        <v>1</v>
      </c>
      <c r="U28" s="211">
        <v>6.06</v>
      </c>
      <c r="V28" s="211">
        <v>24.19</v>
      </c>
      <c r="W28" s="211" t="s">
        <v>0</v>
      </c>
      <c r="X28" s="211">
        <v>24.51</v>
      </c>
      <c r="Y28" s="218"/>
      <c r="Z28" s="219"/>
      <c r="AA28" s="219"/>
      <c r="AB28" s="219"/>
    </row>
    <row r="29" spans="1:28" s="60" customFormat="1" ht="47.25" customHeight="1">
      <c r="A29" s="212" t="s">
        <v>26</v>
      </c>
      <c r="B29" s="212"/>
      <c r="C29" s="212"/>
      <c r="D29" s="192" t="s">
        <v>1</v>
      </c>
      <c r="E29" s="192" t="s">
        <v>1</v>
      </c>
      <c r="F29" s="192" t="s">
        <v>1</v>
      </c>
      <c r="G29" s="192" t="s">
        <v>1</v>
      </c>
      <c r="H29" s="192" t="s">
        <v>1</v>
      </c>
      <c r="I29" s="192" t="s">
        <v>1</v>
      </c>
      <c r="J29" s="192" t="s">
        <v>1</v>
      </c>
      <c r="K29" s="192" t="s">
        <v>1</v>
      </c>
      <c r="L29" s="192" t="s">
        <v>1</v>
      </c>
      <c r="M29" s="192" t="s">
        <v>1</v>
      </c>
      <c r="N29" s="192"/>
      <c r="O29" s="192" t="s">
        <v>1</v>
      </c>
      <c r="P29" s="192" t="s">
        <v>1</v>
      </c>
      <c r="Q29" s="192" t="s">
        <v>1</v>
      </c>
      <c r="R29" s="192" t="s">
        <v>1</v>
      </c>
      <c r="S29" s="192" t="s">
        <v>1</v>
      </c>
      <c r="T29" s="192" t="s">
        <v>1</v>
      </c>
      <c r="U29" s="193">
        <v>4.68</v>
      </c>
      <c r="V29" s="193">
        <v>12.53</v>
      </c>
      <c r="W29" s="193">
        <v>35.31</v>
      </c>
      <c r="X29" s="192" t="s">
        <v>1</v>
      </c>
      <c r="Y29" s="220"/>
      <c r="Z29" s="220"/>
      <c r="AA29" s="220"/>
      <c r="AB29" s="220"/>
    </row>
    <row r="30" spans="1:28" s="60" customFormat="1" ht="47.25" customHeight="1">
      <c r="A30" s="132" t="s">
        <v>27</v>
      </c>
      <c r="B30" s="132"/>
      <c r="C30" s="132"/>
      <c r="D30" s="133" t="s">
        <v>1</v>
      </c>
      <c r="E30" s="133" t="s">
        <v>1</v>
      </c>
      <c r="F30" s="133" t="s">
        <v>1</v>
      </c>
      <c r="G30" s="133" t="s">
        <v>1</v>
      </c>
      <c r="H30" s="133" t="s">
        <v>1</v>
      </c>
      <c r="I30" s="133" t="s">
        <v>1</v>
      </c>
      <c r="J30" s="133" t="s">
        <v>1</v>
      </c>
      <c r="K30" s="133" t="s">
        <v>1</v>
      </c>
      <c r="L30" s="133" t="s">
        <v>1</v>
      </c>
      <c r="M30" s="133" t="s">
        <v>1</v>
      </c>
      <c r="N30" s="133"/>
      <c r="O30" s="133" t="s">
        <v>1</v>
      </c>
      <c r="P30" s="133" t="s">
        <v>1</v>
      </c>
      <c r="Q30" s="133" t="s">
        <v>1</v>
      </c>
      <c r="R30" s="133" t="s">
        <v>1</v>
      </c>
      <c r="S30" s="133" t="s">
        <v>1</v>
      </c>
      <c r="T30" s="133" t="s">
        <v>1</v>
      </c>
      <c r="U30" s="133" t="s">
        <v>1</v>
      </c>
      <c r="V30" s="133" t="s">
        <v>1</v>
      </c>
      <c r="W30" s="134">
        <v>35.02</v>
      </c>
      <c r="X30" s="133" t="s">
        <v>1</v>
      </c>
      <c r="Y30" s="220"/>
      <c r="Z30" s="220"/>
      <c r="AA30" s="220"/>
      <c r="AB30" s="220"/>
    </row>
    <row r="31" spans="1:24" s="220" customFormat="1" ht="21" customHeight="1">
      <c r="A31" s="77" t="s">
        <v>28</v>
      </c>
      <c r="B31" s="76"/>
      <c r="C31" s="76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64"/>
      <c r="X31" s="75"/>
    </row>
    <row r="32" spans="3:6" ht="15.75">
      <c r="C32" s="13"/>
      <c r="D32" s="13"/>
      <c r="E32" s="13"/>
      <c r="F32" s="13"/>
    </row>
  </sheetData>
  <sheetProtection/>
  <mergeCells count="54">
    <mergeCell ref="B28:C28"/>
    <mergeCell ref="X17:X18"/>
    <mergeCell ref="A17:A18"/>
    <mergeCell ref="W17:W18"/>
    <mergeCell ref="B21:C21"/>
    <mergeCell ref="B22:C22"/>
    <mergeCell ref="U17:U18"/>
    <mergeCell ref="V17:V18"/>
    <mergeCell ref="T17:T18"/>
    <mergeCell ref="B27:C27"/>
    <mergeCell ref="B18:C18"/>
    <mergeCell ref="B17:C17"/>
    <mergeCell ref="S17:S18"/>
    <mergeCell ref="B19:C19"/>
    <mergeCell ref="B20:C20"/>
    <mergeCell ref="B23:C23"/>
    <mergeCell ref="B24:C24"/>
    <mergeCell ref="B25:C25"/>
    <mergeCell ref="B26:C26"/>
    <mergeCell ref="W15:W16"/>
    <mergeCell ref="X15:X16"/>
    <mergeCell ref="V15:V16"/>
    <mergeCell ref="T15:T16"/>
    <mergeCell ref="L12:L13"/>
    <mergeCell ref="U15:U16"/>
    <mergeCell ref="W12:W13"/>
    <mergeCell ref="M12:M13"/>
    <mergeCell ref="O12:O13"/>
    <mergeCell ref="P12:P13"/>
    <mergeCell ref="S15:S16"/>
    <mergeCell ref="R12:R13"/>
    <mergeCell ref="Q12:Q13"/>
    <mergeCell ref="F12:F13"/>
    <mergeCell ref="B14:C14"/>
    <mergeCell ref="B15:C15"/>
    <mergeCell ref="B16:C16"/>
    <mergeCell ref="A29:C29"/>
    <mergeCell ref="A30:C30"/>
    <mergeCell ref="A11:A13"/>
    <mergeCell ref="T12:T13"/>
    <mergeCell ref="U12:U13"/>
    <mergeCell ref="E12:E13"/>
    <mergeCell ref="A15:A16"/>
    <mergeCell ref="S12:S13"/>
    <mergeCell ref="D12:D13"/>
    <mergeCell ref="R15:R16"/>
    <mergeCell ref="G12:G13"/>
    <mergeCell ref="U11:X11"/>
    <mergeCell ref="X12:X13"/>
    <mergeCell ref="D11:T11"/>
    <mergeCell ref="B11:C13"/>
    <mergeCell ref="A9:X9"/>
    <mergeCell ref="H12:K12"/>
    <mergeCell ref="V12:V13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B34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53" customWidth="1"/>
    <col min="3" max="3" width="33.375" style="52" customWidth="1"/>
    <col min="4" max="12" width="16.00390625" style="52" customWidth="1"/>
    <col min="13" max="13" width="18.75390625" style="52" customWidth="1"/>
    <col min="14" max="14" width="18.75390625" style="52" hidden="1" customWidth="1"/>
    <col min="15" max="15" width="18.75390625" style="52" customWidth="1"/>
    <col min="16" max="19" width="15.375" style="52" customWidth="1"/>
    <col min="20" max="20" width="15.00390625" style="52" customWidth="1"/>
    <col min="21" max="23" width="16.00390625" style="52" customWidth="1"/>
    <col min="24" max="24" width="14.75390625" style="52" customWidth="1"/>
    <col min="25" max="25" width="14.25390625" style="215" customWidth="1"/>
    <col min="26" max="28" width="9.125" style="215" customWidth="1"/>
    <col min="29" max="16384" width="9.125" style="5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9" spans="1:24" ht="42" customHeight="1">
      <c r="A9" s="38" t="s">
        <v>82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3:24" ht="18.75">
      <c r="C10" s="11"/>
      <c r="D10" s="11"/>
      <c r="E10" s="11"/>
      <c r="F10" s="11"/>
      <c r="G10" s="11"/>
      <c r="H10" s="11"/>
      <c r="I10" s="11"/>
      <c r="J10" s="11"/>
      <c r="K10" s="11"/>
      <c r="L10" s="11"/>
      <c r="T10" s="12"/>
      <c r="U10" s="12"/>
      <c r="V10" s="12"/>
      <c r="X10" s="88" t="s">
        <v>54</v>
      </c>
    </row>
    <row r="11" spans="1:28" s="17" customFormat="1" ht="18.75" customHeight="1">
      <c r="A11" s="84" t="s">
        <v>2</v>
      </c>
      <c r="B11" s="84" t="s">
        <v>3</v>
      </c>
      <c r="C11" s="84" t="s">
        <v>3</v>
      </c>
      <c r="D11" s="51" t="s">
        <v>4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 t="s">
        <v>5</v>
      </c>
      <c r="V11" s="51"/>
      <c r="W11" s="51"/>
      <c r="X11" s="51"/>
      <c r="Y11" s="216"/>
      <c r="Z11" s="216"/>
      <c r="AA11" s="216"/>
      <c r="AB11" s="216"/>
    </row>
    <row r="12" spans="1:28" s="17" customFormat="1" ht="18.75" customHeight="1">
      <c r="A12" s="84"/>
      <c r="B12" s="84"/>
      <c r="C12" s="84"/>
      <c r="D12" s="84" t="s">
        <v>8</v>
      </c>
      <c r="E12" s="84" t="s">
        <v>9</v>
      </c>
      <c r="F12" s="84" t="s">
        <v>62</v>
      </c>
      <c r="G12" s="84" t="s">
        <v>10</v>
      </c>
      <c r="H12" s="51" t="s">
        <v>11</v>
      </c>
      <c r="I12" s="51"/>
      <c r="J12" s="51"/>
      <c r="K12" s="51"/>
      <c r="L12" s="84" t="s">
        <v>12</v>
      </c>
      <c r="M12" s="84" t="s">
        <v>13</v>
      </c>
      <c r="N12" s="85"/>
      <c r="O12" s="84" t="s">
        <v>14</v>
      </c>
      <c r="P12" s="84" t="s">
        <v>15</v>
      </c>
      <c r="Q12" s="84" t="s">
        <v>16</v>
      </c>
      <c r="R12" s="84" t="s">
        <v>17</v>
      </c>
      <c r="S12" s="84" t="s">
        <v>18</v>
      </c>
      <c r="T12" s="84" t="s">
        <v>19</v>
      </c>
      <c r="U12" s="39" t="s">
        <v>81</v>
      </c>
      <c r="V12" s="39" t="s">
        <v>80</v>
      </c>
      <c r="W12" s="39" t="s">
        <v>79</v>
      </c>
      <c r="X12" s="213" t="s">
        <v>20</v>
      </c>
      <c r="Y12" s="216"/>
      <c r="Z12" s="216"/>
      <c r="AA12" s="216"/>
      <c r="AB12" s="216"/>
    </row>
    <row r="13" spans="1:28" s="83" customFormat="1" ht="120" customHeight="1" thickBot="1">
      <c r="A13" s="84"/>
      <c r="B13" s="84"/>
      <c r="C13" s="84"/>
      <c r="D13" s="84"/>
      <c r="E13" s="84"/>
      <c r="F13" s="84"/>
      <c r="G13" s="84"/>
      <c r="H13" s="85" t="s">
        <v>22</v>
      </c>
      <c r="I13" s="85" t="s">
        <v>23</v>
      </c>
      <c r="J13" s="86" t="s">
        <v>24</v>
      </c>
      <c r="K13" s="86" t="s">
        <v>25</v>
      </c>
      <c r="L13" s="84"/>
      <c r="M13" s="84"/>
      <c r="N13" s="85"/>
      <c r="O13" s="84"/>
      <c r="P13" s="84"/>
      <c r="Q13" s="84"/>
      <c r="R13" s="84"/>
      <c r="S13" s="84"/>
      <c r="T13" s="84"/>
      <c r="U13" s="40"/>
      <c r="V13" s="40"/>
      <c r="W13" s="40"/>
      <c r="X13" s="213"/>
      <c r="Y13" s="217"/>
      <c r="Z13" s="217"/>
      <c r="AA13" s="217"/>
      <c r="AB13" s="217"/>
    </row>
    <row r="14" spans="1:28" s="83" customFormat="1" ht="24" customHeight="1">
      <c r="A14" s="91">
        <v>1</v>
      </c>
      <c r="B14" s="92">
        <v>2</v>
      </c>
      <c r="C14" s="93"/>
      <c r="D14" s="91">
        <v>3</v>
      </c>
      <c r="E14" s="91">
        <v>4</v>
      </c>
      <c r="F14" s="91"/>
      <c r="G14" s="91">
        <v>5</v>
      </c>
      <c r="H14" s="91">
        <v>6</v>
      </c>
      <c r="I14" s="91">
        <v>7</v>
      </c>
      <c r="J14" s="91">
        <v>8</v>
      </c>
      <c r="K14" s="91">
        <v>9</v>
      </c>
      <c r="L14" s="91">
        <v>10</v>
      </c>
      <c r="M14" s="91">
        <v>11</v>
      </c>
      <c r="N14" s="91"/>
      <c r="O14" s="91">
        <v>12</v>
      </c>
      <c r="P14" s="91">
        <v>13</v>
      </c>
      <c r="Q14" s="91">
        <v>14</v>
      </c>
      <c r="R14" s="91"/>
      <c r="S14" s="91">
        <v>15</v>
      </c>
      <c r="T14" s="91">
        <v>16</v>
      </c>
      <c r="U14" s="91">
        <v>17</v>
      </c>
      <c r="V14" s="91">
        <v>18</v>
      </c>
      <c r="W14" s="91">
        <v>19</v>
      </c>
      <c r="X14" s="214">
        <v>20</v>
      </c>
      <c r="Y14" s="217"/>
      <c r="Z14" s="217"/>
      <c r="AA14" s="217"/>
      <c r="AB14" s="217"/>
    </row>
    <row r="15" spans="1:28" s="83" customFormat="1" ht="47.25" customHeight="1">
      <c r="A15" s="97">
        <v>1</v>
      </c>
      <c r="B15" s="191" t="s">
        <v>29</v>
      </c>
      <c r="C15" s="191"/>
      <c r="D15" s="100">
        <v>4327642</v>
      </c>
      <c r="E15" s="100">
        <v>51392</v>
      </c>
      <c r="F15" s="100">
        <v>0</v>
      </c>
      <c r="G15" s="101">
        <f>G16</f>
        <v>114317107</v>
      </c>
      <c r="H15" s="101">
        <f>H16</f>
        <v>4682617</v>
      </c>
      <c r="I15" s="101">
        <f>I16</f>
        <v>411619</v>
      </c>
      <c r="J15" s="101">
        <f>J16</f>
        <v>1895295</v>
      </c>
      <c r="K15" s="101">
        <f>K16</f>
        <v>4876766</v>
      </c>
      <c r="L15" s="101">
        <v>746571</v>
      </c>
      <c r="M15" s="100">
        <f>G15+(H15+I15+J15+K15)*10+L15</f>
        <v>233726648</v>
      </c>
      <c r="N15" s="100" t="s">
        <v>1</v>
      </c>
      <c r="O15" s="101">
        <f>O16</f>
        <v>416150690</v>
      </c>
      <c r="P15" s="192">
        <f>(D15-(E15+F15))/M15</f>
        <v>0.0182959454413602</v>
      </c>
      <c r="Q15" s="192">
        <f>0.04*0.4</f>
        <v>0.016</v>
      </c>
      <c r="R15" s="197" t="str">
        <f>IF(P15&gt;Q15,"ИӘ","ЖОҚ")</f>
        <v>ИӘ</v>
      </c>
      <c r="S15" s="103">
        <f>P15+P16</f>
        <v>0.05447226618264824</v>
      </c>
      <c r="T15" s="197" t="str">
        <f>IF(R15&gt;S15,"ИӘ","ЖОҚ")</f>
        <v>ИӘ</v>
      </c>
      <c r="U15" s="105">
        <v>3.88</v>
      </c>
      <c r="V15" s="105">
        <v>5.18</v>
      </c>
      <c r="W15" s="105">
        <v>23.18</v>
      </c>
      <c r="X15" s="105">
        <v>24.6</v>
      </c>
      <c r="Y15" s="217"/>
      <c r="Z15" s="217"/>
      <c r="AA15" s="217"/>
      <c r="AB15" s="217"/>
    </row>
    <row r="16" spans="1:28" s="78" customFormat="1" ht="47.25" customHeight="1">
      <c r="A16" s="107"/>
      <c r="B16" s="195" t="s">
        <v>30</v>
      </c>
      <c r="C16" s="195"/>
      <c r="D16" s="110">
        <v>9123843</v>
      </c>
      <c r="E16" s="110">
        <v>654553</v>
      </c>
      <c r="F16" s="110">
        <v>0</v>
      </c>
      <c r="G16" s="111">
        <v>114317107</v>
      </c>
      <c r="H16" s="111">
        <v>4682617</v>
      </c>
      <c r="I16" s="111">
        <v>411619</v>
      </c>
      <c r="J16" s="111">
        <v>1895295</v>
      </c>
      <c r="K16" s="111">
        <v>4876766</v>
      </c>
      <c r="L16" s="110">
        <v>1131348</v>
      </c>
      <c r="M16" s="110">
        <f>G16+(H16+I16+J16+K16)*10+L16</f>
        <v>234111425</v>
      </c>
      <c r="N16" s="112">
        <f>O16/O15*100</f>
        <v>100</v>
      </c>
      <c r="O16" s="111">
        <v>416150690</v>
      </c>
      <c r="P16" s="120">
        <f>(D16-(E16+F16))/M16</f>
        <v>0.03617632074128804</v>
      </c>
      <c r="Q16" s="120">
        <f>0.04*0.6</f>
        <v>0.024</v>
      </c>
      <c r="R16" s="198"/>
      <c r="S16" s="113"/>
      <c r="T16" s="198"/>
      <c r="U16" s="115"/>
      <c r="V16" s="115"/>
      <c r="W16" s="115"/>
      <c r="X16" s="115"/>
      <c r="Y16" s="218"/>
      <c r="Z16" s="219"/>
      <c r="AA16" s="219"/>
      <c r="AB16" s="219"/>
    </row>
    <row r="17" spans="1:24" ht="52.5" customHeight="1">
      <c r="A17" s="127">
        <v>2</v>
      </c>
      <c r="B17" s="125" t="s">
        <v>33</v>
      </c>
      <c r="C17" s="125"/>
      <c r="D17" s="110">
        <v>1312715</v>
      </c>
      <c r="E17" s="110">
        <v>42261</v>
      </c>
      <c r="F17" s="110">
        <v>0</v>
      </c>
      <c r="G17" s="118">
        <f>G18</f>
        <v>54948239</v>
      </c>
      <c r="H17" s="118">
        <f>H18</f>
        <v>524396</v>
      </c>
      <c r="I17" s="118">
        <f>I18</f>
        <v>268497</v>
      </c>
      <c r="J17" s="118">
        <f>J18</f>
        <v>736569</v>
      </c>
      <c r="K17" s="118">
        <f>K18</f>
        <v>458287</v>
      </c>
      <c r="L17" s="118">
        <v>304857</v>
      </c>
      <c r="M17" s="110">
        <f>G17+(H17+I17+J17+K17)*10+L17</f>
        <v>75130586</v>
      </c>
      <c r="N17" s="110" t="s">
        <v>1</v>
      </c>
      <c r="O17" s="118">
        <f>O18</f>
        <v>209580883</v>
      </c>
      <c r="P17" s="120">
        <f>(D17-(E17+F17))/M17</f>
        <v>0.016909943974082672</v>
      </c>
      <c r="Q17" s="120">
        <f>0.04*0.2</f>
        <v>0.008</v>
      </c>
      <c r="R17" s="199" t="str">
        <f>IF(P17&gt;Q17,"ИӘ","ЖОҚ")</f>
        <v>ИӘ</v>
      </c>
      <c r="S17" s="113">
        <f>P17+P18</f>
        <v>0.09034861730296599</v>
      </c>
      <c r="T17" s="198" t="str">
        <f>IF(R17&gt;S17,"ИӘ","ЖОҚ")</f>
        <v>ИӘ</v>
      </c>
      <c r="U17" s="115">
        <v>6.11</v>
      </c>
      <c r="V17" s="115">
        <v>22.49</v>
      </c>
      <c r="W17" s="115">
        <v>40.13</v>
      </c>
      <c r="X17" s="115">
        <v>24.6</v>
      </c>
    </row>
    <row r="18" spans="1:28" s="78" customFormat="1" ht="47.25" customHeight="1">
      <c r="A18" s="127"/>
      <c r="B18" s="126" t="s">
        <v>34</v>
      </c>
      <c r="C18" s="126"/>
      <c r="D18" s="111">
        <v>5806592</v>
      </c>
      <c r="E18" s="110">
        <v>292705</v>
      </c>
      <c r="F18" s="110">
        <v>0</v>
      </c>
      <c r="G18" s="111">
        <v>54948239</v>
      </c>
      <c r="H18" s="111">
        <v>524396</v>
      </c>
      <c r="I18" s="118">
        <v>268497</v>
      </c>
      <c r="J18" s="118">
        <v>736569</v>
      </c>
      <c r="K18" s="118">
        <v>458287</v>
      </c>
      <c r="L18" s="110">
        <v>255788</v>
      </c>
      <c r="M18" s="110">
        <f>G18+(H18+I18+J18+K18)*10+L18</f>
        <v>75081517</v>
      </c>
      <c r="N18" s="110">
        <f>O18/O17*100</f>
        <v>100</v>
      </c>
      <c r="O18" s="118">
        <v>209580883</v>
      </c>
      <c r="P18" s="120">
        <f>(D18-(E18+F18))/M18</f>
        <v>0.07343867332888332</v>
      </c>
      <c r="Q18" s="120">
        <f>0.04*0.8</f>
        <v>0.032</v>
      </c>
      <c r="R18" s="199" t="str">
        <f>IF(P18&gt;Q18,"ИӘ","ЖОҚ")</f>
        <v>ИӘ</v>
      </c>
      <c r="S18" s="113"/>
      <c r="T18" s="198"/>
      <c r="U18" s="115"/>
      <c r="V18" s="115"/>
      <c r="W18" s="115"/>
      <c r="X18" s="115"/>
      <c r="Y18" s="218"/>
      <c r="Z18" s="219"/>
      <c r="AA18" s="219"/>
      <c r="AB18" s="219"/>
    </row>
    <row r="19" spans="1:28" s="78" customFormat="1" ht="47.25" customHeight="1">
      <c r="A19" s="196">
        <v>3</v>
      </c>
      <c r="B19" s="126" t="s">
        <v>32</v>
      </c>
      <c r="C19" s="126"/>
      <c r="D19" s="111">
        <v>2553989</v>
      </c>
      <c r="E19" s="110">
        <v>399896</v>
      </c>
      <c r="F19" s="110">
        <v>0</v>
      </c>
      <c r="G19" s="118">
        <v>35493057</v>
      </c>
      <c r="H19" s="118">
        <v>294569</v>
      </c>
      <c r="I19" s="118">
        <v>41397</v>
      </c>
      <c r="J19" s="118">
        <v>84514</v>
      </c>
      <c r="K19" s="118">
        <v>568976</v>
      </c>
      <c r="L19" s="110">
        <v>14503</v>
      </c>
      <c r="M19" s="110">
        <f>G19+(H19+I19+J19+K19)*10+L19</f>
        <v>45402120</v>
      </c>
      <c r="N19" s="110" t="e">
        <f>O19/#REF!*100</f>
        <v>#REF!</v>
      </c>
      <c r="O19" s="118">
        <v>76783602</v>
      </c>
      <c r="P19" s="120">
        <f>(D19-(E19+F19))/M19</f>
        <v>0.04744476689634757</v>
      </c>
      <c r="Q19" s="120">
        <v>0.04</v>
      </c>
      <c r="R19" s="199" t="str">
        <f>IF(P19&gt;Q19,"ИӘ","ЖОҚ")</f>
        <v>ИӘ</v>
      </c>
      <c r="S19" s="120" t="s">
        <v>1</v>
      </c>
      <c r="T19" s="120" t="s">
        <v>1</v>
      </c>
      <c r="U19" s="121">
        <v>4</v>
      </c>
      <c r="V19" s="121">
        <v>15.62</v>
      </c>
      <c r="W19" s="121">
        <v>36.18</v>
      </c>
      <c r="X19" s="121">
        <v>24.6</v>
      </c>
      <c r="Y19" s="218"/>
      <c r="Z19" s="219"/>
      <c r="AA19" s="219"/>
      <c r="AB19" s="219"/>
    </row>
    <row r="20" spans="1:28" s="78" customFormat="1" ht="47.25" customHeight="1">
      <c r="A20" s="128">
        <v>5</v>
      </c>
      <c r="B20" s="126" t="s">
        <v>43</v>
      </c>
      <c r="C20" s="126"/>
      <c r="D20" s="111">
        <v>19626082</v>
      </c>
      <c r="E20" s="110">
        <v>770231</v>
      </c>
      <c r="F20" s="110">
        <v>0</v>
      </c>
      <c r="G20" s="110">
        <v>157811858</v>
      </c>
      <c r="H20" s="110">
        <v>2255406</v>
      </c>
      <c r="I20" s="111">
        <v>276015</v>
      </c>
      <c r="J20" s="110">
        <v>4994105</v>
      </c>
      <c r="K20" s="110">
        <v>685818</v>
      </c>
      <c r="L20" s="110">
        <v>1262176</v>
      </c>
      <c r="M20" s="110">
        <f>G20+(H20+I20+J20+K20)*10+L20</f>
        <v>241187474</v>
      </c>
      <c r="N20" s="110">
        <f>O20/O20*100</f>
        <v>100</v>
      </c>
      <c r="O20" s="118">
        <v>443846411</v>
      </c>
      <c r="P20" s="120">
        <f>(D20-(E20+F20))/M20</f>
        <v>0.07817922998770657</v>
      </c>
      <c r="Q20" s="120">
        <v>0.04</v>
      </c>
      <c r="R20" s="199" t="str">
        <f>IF(P20&gt;Q20,"ИӘ","ЖОҚ")</f>
        <v>ИӘ</v>
      </c>
      <c r="S20" s="120" t="s">
        <v>1</v>
      </c>
      <c r="T20" s="120" t="s">
        <v>1</v>
      </c>
      <c r="U20" s="121">
        <v>5.21</v>
      </c>
      <c r="V20" s="121">
        <v>20.37</v>
      </c>
      <c r="W20" s="121">
        <v>42.1</v>
      </c>
      <c r="X20" s="121">
        <v>24.6</v>
      </c>
      <c r="Y20" s="218"/>
      <c r="Z20" s="219"/>
      <c r="AA20" s="219"/>
      <c r="AB20" s="219"/>
    </row>
    <row r="21" spans="1:28" s="78" customFormat="1" ht="46.5" customHeight="1">
      <c r="A21" s="128">
        <v>7</v>
      </c>
      <c r="B21" s="126" t="s">
        <v>38</v>
      </c>
      <c r="C21" s="126"/>
      <c r="D21" s="111">
        <v>30382086</v>
      </c>
      <c r="E21" s="110">
        <v>1262764</v>
      </c>
      <c r="F21" s="110">
        <v>0</v>
      </c>
      <c r="G21" s="110">
        <v>168358254</v>
      </c>
      <c r="H21" s="110">
        <v>2556008</v>
      </c>
      <c r="I21" s="111">
        <v>167188</v>
      </c>
      <c r="J21" s="110">
        <v>8110662</v>
      </c>
      <c r="K21" s="110">
        <v>4894776</v>
      </c>
      <c r="L21" s="110">
        <v>4516920</v>
      </c>
      <c r="M21" s="110">
        <f>G21+(H21+I21+J21+K21)*10+L21</f>
        <v>330161514</v>
      </c>
      <c r="N21" s="110">
        <f>O21/O21*100</f>
        <v>100</v>
      </c>
      <c r="O21" s="118">
        <v>847383752</v>
      </c>
      <c r="P21" s="120">
        <f>(D21-(E21+F21))/M21</f>
        <v>0.08819720277875877</v>
      </c>
      <c r="Q21" s="120">
        <v>0.04</v>
      </c>
      <c r="R21" s="199" t="str">
        <f>IF(P21&gt;Q21,"ИӘ","ЖОҚ")</f>
        <v>ИӘ</v>
      </c>
      <c r="S21" s="120" t="s">
        <v>1</v>
      </c>
      <c r="T21" s="120" t="s">
        <v>1</v>
      </c>
      <c r="U21" s="121">
        <v>7.98</v>
      </c>
      <c r="V21" s="121">
        <v>16.8</v>
      </c>
      <c r="W21" s="121">
        <v>43.36</v>
      </c>
      <c r="X21" s="121">
        <v>24.6</v>
      </c>
      <c r="Y21" s="218"/>
      <c r="Z21" s="219"/>
      <c r="AA21" s="219"/>
      <c r="AB21" s="219"/>
    </row>
    <row r="22" spans="1:28" s="78" customFormat="1" ht="47.25" customHeight="1">
      <c r="A22" s="128">
        <v>8</v>
      </c>
      <c r="B22" s="126" t="s">
        <v>39</v>
      </c>
      <c r="C22" s="126"/>
      <c r="D22" s="111">
        <v>797771</v>
      </c>
      <c r="E22" s="110">
        <v>14062</v>
      </c>
      <c r="F22" s="110">
        <v>217523</v>
      </c>
      <c r="G22" s="110">
        <v>15833354</v>
      </c>
      <c r="H22" s="110">
        <v>77112</v>
      </c>
      <c r="I22" s="111">
        <v>8433</v>
      </c>
      <c r="J22" s="110">
        <v>13207</v>
      </c>
      <c r="K22" s="110">
        <v>314941</v>
      </c>
      <c r="L22" s="110">
        <v>253462</v>
      </c>
      <c r="M22" s="110">
        <f>G22+(H22+I22+J22+K22)*10+L22</f>
        <v>20223746</v>
      </c>
      <c r="N22" s="110">
        <f>O22/O22*100</f>
        <v>100</v>
      </c>
      <c r="O22" s="118">
        <v>24362383</v>
      </c>
      <c r="P22" s="120">
        <f>(D22-(E22+F22))/M22</f>
        <v>0.027996099238983718</v>
      </c>
      <c r="Q22" s="120">
        <v>0.04</v>
      </c>
      <c r="R22" s="199" t="str">
        <f>IF(P22&gt;Q22,"ИӘ","ЖОҚ")</f>
        <v>ЖОҚ</v>
      </c>
      <c r="S22" s="120" t="s">
        <v>1</v>
      </c>
      <c r="T22" s="120" t="s">
        <v>1</v>
      </c>
      <c r="U22" s="121">
        <v>1.05</v>
      </c>
      <c r="V22" s="121">
        <v>1.73</v>
      </c>
      <c r="W22" s="121">
        <v>25.29</v>
      </c>
      <c r="X22" s="121">
        <v>24.6</v>
      </c>
      <c r="Y22" s="218"/>
      <c r="Z22" s="219"/>
      <c r="AA22" s="219"/>
      <c r="AB22" s="219"/>
    </row>
    <row r="23" spans="1:28" s="78" customFormat="1" ht="47.25" customHeight="1">
      <c r="A23" s="128">
        <v>9</v>
      </c>
      <c r="B23" s="126" t="s">
        <v>40</v>
      </c>
      <c r="C23" s="126"/>
      <c r="D23" s="111">
        <v>1947095</v>
      </c>
      <c r="E23" s="110">
        <v>89644</v>
      </c>
      <c r="F23" s="110">
        <v>0</v>
      </c>
      <c r="G23" s="110">
        <v>24119584</v>
      </c>
      <c r="H23" s="110">
        <v>500250</v>
      </c>
      <c r="I23" s="111">
        <v>48586</v>
      </c>
      <c r="J23" s="110">
        <v>73000</v>
      </c>
      <c r="K23" s="110">
        <v>100704</v>
      </c>
      <c r="L23" s="110">
        <v>99590</v>
      </c>
      <c r="M23" s="110">
        <f>G23+(H23+I23+J23+K23)*10+L23</f>
        <v>31444574</v>
      </c>
      <c r="N23" s="110">
        <f>O23/O23*100</f>
        <v>100</v>
      </c>
      <c r="O23" s="118">
        <v>91643779</v>
      </c>
      <c r="P23" s="120">
        <f>(D23-(E23+F23))/M23</f>
        <v>0.059070636479285746</v>
      </c>
      <c r="Q23" s="120">
        <v>0.04</v>
      </c>
      <c r="R23" s="199" t="str">
        <f>IF(P23&gt;Q23,"ИӘ","ЖОҚ")</f>
        <v>ИӘ</v>
      </c>
      <c r="S23" s="120" t="s">
        <v>1</v>
      </c>
      <c r="T23" s="120" t="s">
        <v>1</v>
      </c>
      <c r="U23" s="121">
        <v>5.53</v>
      </c>
      <c r="V23" s="121">
        <v>18.84</v>
      </c>
      <c r="W23" s="121">
        <v>41.63</v>
      </c>
      <c r="X23" s="121">
        <v>24.6</v>
      </c>
      <c r="Y23" s="218"/>
      <c r="Z23" s="219"/>
      <c r="AA23" s="219"/>
      <c r="AB23" s="219"/>
    </row>
    <row r="24" spans="1:28" s="78" customFormat="1" ht="47.25" customHeight="1">
      <c r="A24" s="128">
        <v>10</v>
      </c>
      <c r="B24" s="126" t="s">
        <v>35</v>
      </c>
      <c r="C24" s="126"/>
      <c r="D24" s="111">
        <v>4534657</v>
      </c>
      <c r="E24" s="110">
        <v>79869</v>
      </c>
      <c r="F24" s="110">
        <v>0</v>
      </c>
      <c r="G24" s="110">
        <v>38740854</v>
      </c>
      <c r="H24" s="110">
        <v>1768929</v>
      </c>
      <c r="I24" s="111">
        <v>140843</v>
      </c>
      <c r="J24" s="110">
        <v>633437</v>
      </c>
      <c r="K24" s="110">
        <v>507372</v>
      </c>
      <c r="L24" s="110">
        <v>193360</v>
      </c>
      <c r="M24" s="110">
        <f>G24+(H24+I24+J24+K24)*10+L24</f>
        <v>69440024</v>
      </c>
      <c r="N24" s="110">
        <f>O24/O24*100</f>
        <v>100</v>
      </c>
      <c r="O24" s="118">
        <v>128774075</v>
      </c>
      <c r="P24" s="120">
        <f>(D24-(E24+F24))/M24</f>
        <v>0.0641530308226852</v>
      </c>
      <c r="Q24" s="120">
        <v>0.04</v>
      </c>
      <c r="R24" s="199" t="str">
        <f>IF(P24&gt;Q24,"ИӘ","ЖОҚ")</f>
        <v>ИӘ</v>
      </c>
      <c r="S24" s="120" t="s">
        <v>1</v>
      </c>
      <c r="T24" s="120" t="s">
        <v>1</v>
      </c>
      <c r="U24" s="121">
        <v>7.73</v>
      </c>
      <c r="V24" s="121">
        <v>19.51</v>
      </c>
      <c r="W24" s="121">
        <v>31.96</v>
      </c>
      <c r="X24" s="121">
        <v>24.6</v>
      </c>
      <c r="Y24" s="218"/>
      <c r="Z24" s="219"/>
      <c r="AA24" s="219"/>
      <c r="AB24" s="219"/>
    </row>
    <row r="25" spans="1:28" s="78" customFormat="1" ht="47.25" customHeight="1">
      <c r="A25" s="128">
        <v>11</v>
      </c>
      <c r="B25" s="126" t="s">
        <v>41</v>
      </c>
      <c r="C25" s="126"/>
      <c r="D25" s="111">
        <v>2182769</v>
      </c>
      <c r="E25" s="110">
        <v>195324</v>
      </c>
      <c r="F25" s="110">
        <v>0</v>
      </c>
      <c r="G25" s="110">
        <v>26890830</v>
      </c>
      <c r="H25" s="110">
        <v>436481</v>
      </c>
      <c r="I25" s="111">
        <v>36214</v>
      </c>
      <c r="J25" s="110">
        <v>73204</v>
      </c>
      <c r="K25" s="110">
        <v>568483</v>
      </c>
      <c r="L25" s="110">
        <v>24343</v>
      </c>
      <c r="M25" s="110">
        <f>G25+(H25+I25+J25+K25)*10+L25</f>
        <v>38058993</v>
      </c>
      <c r="N25" s="110">
        <f>O25/O25*100</f>
        <v>100</v>
      </c>
      <c r="O25" s="118">
        <v>68820840</v>
      </c>
      <c r="P25" s="120">
        <f>(D25-(E25+F25))/M25</f>
        <v>0.05222011523005877</v>
      </c>
      <c r="Q25" s="120">
        <v>0.04</v>
      </c>
      <c r="R25" s="199" t="str">
        <f>IF(P25&gt;Q25,"ИӘ","ЖОҚ")</f>
        <v>ИӘ</v>
      </c>
      <c r="S25" s="120" t="s">
        <v>1</v>
      </c>
      <c r="T25" s="120" t="s">
        <v>1</v>
      </c>
      <c r="U25" s="121">
        <v>1.06</v>
      </c>
      <c r="V25" s="121">
        <v>5.39</v>
      </c>
      <c r="W25" s="121">
        <v>32.21</v>
      </c>
      <c r="X25" s="121">
        <v>24.6</v>
      </c>
      <c r="Y25" s="218"/>
      <c r="Z25" s="219"/>
      <c r="AA25" s="219"/>
      <c r="AB25" s="219"/>
    </row>
    <row r="26" spans="1:28" s="78" customFormat="1" ht="47.25" customHeight="1">
      <c r="A26" s="128">
        <v>12</v>
      </c>
      <c r="B26" s="126" t="s">
        <v>42</v>
      </c>
      <c r="C26" s="126"/>
      <c r="D26" s="111">
        <v>3607958</v>
      </c>
      <c r="E26" s="110">
        <v>40317</v>
      </c>
      <c r="F26" s="110">
        <v>0</v>
      </c>
      <c r="G26" s="110">
        <v>41593855</v>
      </c>
      <c r="H26" s="110">
        <v>387680</v>
      </c>
      <c r="I26" s="111">
        <v>72003</v>
      </c>
      <c r="J26" s="110">
        <v>276143</v>
      </c>
      <c r="K26" s="110">
        <v>171232</v>
      </c>
      <c r="L26" s="110">
        <v>157630</v>
      </c>
      <c r="M26" s="110">
        <f>G26+(H26+I26+J26+K26)*10+L26</f>
        <v>50822065</v>
      </c>
      <c r="N26" s="110">
        <f>O26/O26*100</f>
        <v>100</v>
      </c>
      <c r="O26" s="118">
        <v>130030174</v>
      </c>
      <c r="P26" s="120">
        <f>(D26-(E26+F26))/M26</f>
        <v>0.07019866272651455</v>
      </c>
      <c r="Q26" s="120">
        <v>0.04</v>
      </c>
      <c r="R26" s="199" t="str">
        <f>IF(P26&gt;Q26,"ИӘ","ЖОҚ")</f>
        <v>ИӘ</v>
      </c>
      <c r="S26" s="120" t="s">
        <v>1</v>
      </c>
      <c r="T26" s="120" t="s">
        <v>1</v>
      </c>
      <c r="U26" s="121">
        <v>6.38</v>
      </c>
      <c r="V26" s="121">
        <v>17.71</v>
      </c>
      <c r="W26" s="121">
        <v>51.13</v>
      </c>
      <c r="X26" s="121">
        <v>24.6</v>
      </c>
      <c r="Y26" s="218"/>
      <c r="Z26" s="219"/>
      <c r="AA26" s="219"/>
      <c r="AB26" s="219"/>
    </row>
    <row r="27" spans="1:28" s="78" customFormat="1" ht="47.25" customHeight="1">
      <c r="A27" s="221">
        <v>13</v>
      </c>
      <c r="B27" s="202" t="s">
        <v>36</v>
      </c>
      <c r="C27" s="202"/>
      <c r="D27" s="204">
        <v>920882</v>
      </c>
      <c r="E27" s="203">
        <v>54906</v>
      </c>
      <c r="F27" s="203">
        <v>0</v>
      </c>
      <c r="G27" s="203">
        <v>14521947</v>
      </c>
      <c r="H27" s="203">
        <v>263941</v>
      </c>
      <c r="I27" s="204">
        <v>35022</v>
      </c>
      <c r="J27" s="203">
        <v>184722</v>
      </c>
      <c r="K27" s="203">
        <v>164429</v>
      </c>
      <c r="L27" s="203">
        <v>0</v>
      </c>
      <c r="M27" s="203">
        <f>G27+(H27+I27+J27+K27)*10+L27</f>
        <v>21003087</v>
      </c>
      <c r="N27" s="203">
        <f>O27/O27*100</f>
        <v>100</v>
      </c>
      <c r="O27" s="222">
        <v>68511661</v>
      </c>
      <c r="P27" s="206">
        <f>(D27-(E27+F27))/M27</f>
        <v>0.04123089143991071</v>
      </c>
      <c r="Q27" s="206">
        <v>0.04</v>
      </c>
      <c r="R27" s="223" t="str">
        <f>IF(P27&gt;Q27,"ИӘ","ЖОҚ")</f>
        <v>ИӘ</v>
      </c>
      <c r="S27" s="206" t="s">
        <v>1</v>
      </c>
      <c r="T27" s="206" t="s">
        <v>1</v>
      </c>
      <c r="U27" s="211">
        <v>6.3</v>
      </c>
      <c r="V27" s="211">
        <v>23.29</v>
      </c>
      <c r="W27" s="211" t="s">
        <v>0</v>
      </c>
      <c r="X27" s="211">
        <v>24.6</v>
      </c>
      <c r="Y27" s="218"/>
      <c r="Z27" s="219"/>
      <c r="AA27" s="219"/>
      <c r="AB27" s="219"/>
    </row>
    <row r="28" spans="1:28" s="60" customFormat="1" ht="47.25" customHeight="1">
      <c r="A28" s="212" t="s">
        <v>26</v>
      </c>
      <c r="B28" s="212"/>
      <c r="C28" s="212"/>
      <c r="D28" s="192" t="s">
        <v>1</v>
      </c>
      <c r="E28" s="192" t="s">
        <v>1</v>
      </c>
      <c r="F28" s="192" t="s">
        <v>1</v>
      </c>
      <c r="G28" s="192" t="s">
        <v>1</v>
      </c>
      <c r="H28" s="192" t="s">
        <v>1</v>
      </c>
      <c r="I28" s="192" t="s">
        <v>1</v>
      </c>
      <c r="J28" s="192" t="s">
        <v>1</v>
      </c>
      <c r="K28" s="192" t="s">
        <v>1</v>
      </c>
      <c r="L28" s="192" t="s">
        <v>1</v>
      </c>
      <c r="M28" s="192" t="s">
        <v>1</v>
      </c>
      <c r="N28" s="192"/>
      <c r="O28" s="192" t="s">
        <v>1</v>
      </c>
      <c r="P28" s="192" t="s">
        <v>1</v>
      </c>
      <c r="Q28" s="192" t="s">
        <v>1</v>
      </c>
      <c r="R28" s="192" t="s">
        <v>1</v>
      </c>
      <c r="S28" s="192" t="s">
        <v>1</v>
      </c>
      <c r="T28" s="192" t="s">
        <v>1</v>
      </c>
      <c r="U28" s="193">
        <v>5.87</v>
      </c>
      <c r="V28" s="193">
        <v>13.89</v>
      </c>
      <c r="W28" s="193">
        <v>35.45</v>
      </c>
      <c r="X28" s="192" t="s">
        <v>1</v>
      </c>
      <c r="Y28" s="220"/>
      <c r="Z28" s="220"/>
      <c r="AA28" s="220"/>
      <c r="AB28" s="220"/>
    </row>
    <row r="29" spans="1:28" s="60" customFormat="1" ht="47.25" customHeight="1">
      <c r="A29" s="132" t="s">
        <v>27</v>
      </c>
      <c r="B29" s="132"/>
      <c r="C29" s="132"/>
      <c r="D29" s="133" t="s">
        <v>1</v>
      </c>
      <c r="E29" s="133" t="s">
        <v>1</v>
      </c>
      <c r="F29" s="133" t="s">
        <v>1</v>
      </c>
      <c r="G29" s="133" t="s">
        <v>1</v>
      </c>
      <c r="H29" s="133" t="s">
        <v>1</v>
      </c>
      <c r="I29" s="133" t="s">
        <v>1</v>
      </c>
      <c r="J29" s="133" t="s">
        <v>1</v>
      </c>
      <c r="K29" s="133" t="s">
        <v>1</v>
      </c>
      <c r="L29" s="133" t="s">
        <v>1</v>
      </c>
      <c r="M29" s="133" t="s">
        <v>1</v>
      </c>
      <c r="N29" s="133"/>
      <c r="O29" s="133" t="s">
        <v>1</v>
      </c>
      <c r="P29" s="133" t="s">
        <v>1</v>
      </c>
      <c r="Q29" s="133" t="s">
        <v>1</v>
      </c>
      <c r="R29" s="133" t="s">
        <v>1</v>
      </c>
      <c r="S29" s="133" t="s">
        <v>1</v>
      </c>
      <c r="T29" s="133" t="s">
        <v>1</v>
      </c>
      <c r="U29" s="133" t="s">
        <v>1</v>
      </c>
      <c r="V29" s="133" t="s">
        <v>1</v>
      </c>
      <c r="W29" s="134">
        <v>35.15</v>
      </c>
      <c r="X29" s="133" t="s">
        <v>1</v>
      </c>
      <c r="Y29" s="220"/>
      <c r="Z29" s="220"/>
      <c r="AA29" s="220"/>
      <c r="AB29" s="220"/>
    </row>
    <row r="30" spans="1:24" s="220" customFormat="1" ht="21" customHeight="1">
      <c r="A30" s="225" t="s">
        <v>28</v>
      </c>
      <c r="B30" s="226"/>
      <c r="C30" s="226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X30" s="227"/>
    </row>
    <row r="31" spans="1:6" s="215" customFormat="1" ht="15.75">
      <c r="A31" s="229"/>
      <c r="B31" s="229"/>
      <c r="C31" s="230"/>
      <c r="D31" s="230"/>
      <c r="E31" s="230"/>
      <c r="F31" s="230"/>
    </row>
    <row r="32" spans="1:2" s="215" customFormat="1" ht="12.75">
      <c r="A32" s="229"/>
      <c r="B32" s="229"/>
    </row>
    <row r="33" spans="1:2" s="215" customFormat="1" ht="12.75">
      <c r="A33" s="229"/>
      <c r="B33" s="229"/>
    </row>
    <row r="34" spans="1:2" s="215" customFormat="1" ht="12.75">
      <c r="A34" s="229"/>
      <c r="B34" s="229"/>
    </row>
  </sheetData>
  <sheetProtection/>
  <mergeCells count="53">
    <mergeCell ref="B27:C27"/>
    <mergeCell ref="X17:X18"/>
    <mergeCell ref="A17:A18"/>
    <mergeCell ref="W17:W18"/>
    <mergeCell ref="B20:C20"/>
    <mergeCell ref="B21:C21"/>
    <mergeCell ref="U17:U18"/>
    <mergeCell ref="V17:V18"/>
    <mergeCell ref="T17:T18"/>
    <mergeCell ref="B26:C26"/>
    <mergeCell ref="B18:C18"/>
    <mergeCell ref="B17:C17"/>
    <mergeCell ref="S17:S18"/>
    <mergeCell ref="B19:C19"/>
    <mergeCell ref="B22:C22"/>
    <mergeCell ref="B23:C23"/>
    <mergeCell ref="B24:C24"/>
    <mergeCell ref="B25:C25"/>
    <mergeCell ref="W15:W16"/>
    <mergeCell ref="X15:X16"/>
    <mergeCell ref="V15:V16"/>
    <mergeCell ref="T15:T16"/>
    <mergeCell ref="L12:L13"/>
    <mergeCell ref="U15:U16"/>
    <mergeCell ref="W12:W13"/>
    <mergeCell ref="M12:M13"/>
    <mergeCell ref="O12:O13"/>
    <mergeCell ref="P12:P13"/>
    <mergeCell ref="S15:S16"/>
    <mergeCell ref="R12:R13"/>
    <mergeCell ref="Q12:Q13"/>
    <mergeCell ref="F12:F13"/>
    <mergeCell ref="B14:C14"/>
    <mergeCell ref="B15:C15"/>
    <mergeCell ref="B16:C16"/>
    <mergeCell ref="A28:C28"/>
    <mergeCell ref="A29:C29"/>
    <mergeCell ref="A11:A13"/>
    <mergeCell ref="T12:T13"/>
    <mergeCell ref="U12:U13"/>
    <mergeCell ref="E12:E13"/>
    <mergeCell ref="A15:A16"/>
    <mergeCell ref="S12:S13"/>
    <mergeCell ref="D12:D13"/>
    <mergeCell ref="R15:R16"/>
    <mergeCell ref="G12:G13"/>
    <mergeCell ref="U11:X11"/>
    <mergeCell ref="X12:X13"/>
    <mergeCell ref="D11:T11"/>
    <mergeCell ref="B11:C13"/>
    <mergeCell ref="A9:X9"/>
    <mergeCell ref="H12:K12"/>
    <mergeCell ref="V12:V13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B32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53" customWidth="1"/>
    <col min="3" max="3" width="33.375" style="52" customWidth="1"/>
    <col min="4" max="12" width="16.00390625" style="52" customWidth="1"/>
    <col min="13" max="13" width="18.75390625" style="52" customWidth="1"/>
    <col min="14" max="14" width="18.75390625" style="52" hidden="1" customWidth="1"/>
    <col min="15" max="15" width="18.75390625" style="52" customWidth="1"/>
    <col min="16" max="19" width="15.375" style="52" customWidth="1"/>
    <col min="20" max="20" width="15.00390625" style="52" customWidth="1"/>
    <col min="21" max="23" width="16.00390625" style="52" customWidth="1"/>
    <col min="24" max="24" width="14.75390625" style="52" customWidth="1"/>
    <col min="25" max="25" width="14.25390625" style="215" customWidth="1"/>
    <col min="26" max="28" width="9.125" style="215" customWidth="1"/>
    <col min="29" max="16384" width="9.125" style="5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9" spans="1:24" ht="42" customHeight="1">
      <c r="A9" s="38" t="s">
        <v>86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3:24" ht="18.75">
      <c r="C10" s="11"/>
      <c r="D10" s="11"/>
      <c r="E10" s="11"/>
      <c r="F10" s="11"/>
      <c r="G10" s="11"/>
      <c r="H10" s="11"/>
      <c r="I10" s="11"/>
      <c r="J10" s="11"/>
      <c r="K10" s="11"/>
      <c r="L10" s="11"/>
      <c r="T10" s="12"/>
      <c r="U10" s="12"/>
      <c r="V10" s="12"/>
      <c r="X10" s="88" t="s">
        <v>54</v>
      </c>
    </row>
    <row r="11" spans="1:28" s="17" customFormat="1" ht="18.75" customHeight="1">
      <c r="A11" s="84" t="s">
        <v>2</v>
      </c>
      <c r="B11" s="84" t="s">
        <v>3</v>
      </c>
      <c r="C11" s="84" t="s">
        <v>3</v>
      </c>
      <c r="D11" s="51" t="s">
        <v>4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 t="s">
        <v>5</v>
      </c>
      <c r="V11" s="51"/>
      <c r="W11" s="51"/>
      <c r="X11" s="51"/>
      <c r="Y11" s="216"/>
      <c r="Z11" s="216"/>
      <c r="AA11" s="216"/>
      <c r="AB11" s="216"/>
    </row>
    <row r="12" spans="1:28" s="17" customFormat="1" ht="18.75" customHeight="1">
      <c r="A12" s="84"/>
      <c r="B12" s="84"/>
      <c r="C12" s="84"/>
      <c r="D12" s="84" t="s">
        <v>8</v>
      </c>
      <c r="E12" s="84" t="s">
        <v>9</v>
      </c>
      <c r="F12" s="84" t="s">
        <v>62</v>
      </c>
      <c r="G12" s="84" t="s">
        <v>10</v>
      </c>
      <c r="H12" s="51" t="s">
        <v>11</v>
      </c>
      <c r="I12" s="51"/>
      <c r="J12" s="51"/>
      <c r="K12" s="51"/>
      <c r="L12" s="84" t="s">
        <v>12</v>
      </c>
      <c r="M12" s="84" t="s">
        <v>13</v>
      </c>
      <c r="N12" s="85"/>
      <c r="O12" s="84" t="s">
        <v>14</v>
      </c>
      <c r="P12" s="84" t="s">
        <v>15</v>
      </c>
      <c r="Q12" s="84" t="s">
        <v>16</v>
      </c>
      <c r="R12" s="84" t="s">
        <v>17</v>
      </c>
      <c r="S12" s="84" t="s">
        <v>18</v>
      </c>
      <c r="T12" s="84" t="s">
        <v>19</v>
      </c>
      <c r="U12" s="39" t="s">
        <v>85</v>
      </c>
      <c r="V12" s="39" t="s">
        <v>84</v>
      </c>
      <c r="W12" s="39" t="s">
        <v>83</v>
      </c>
      <c r="X12" s="213" t="s">
        <v>20</v>
      </c>
      <c r="Y12" s="216"/>
      <c r="Z12" s="216"/>
      <c r="AA12" s="216"/>
      <c r="AB12" s="216"/>
    </row>
    <row r="13" spans="1:28" s="83" customFormat="1" ht="120" customHeight="1" thickBot="1">
      <c r="A13" s="84"/>
      <c r="B13" s="84"/>
      <c r="C13" s="84"/>
      <c r="D13" s="84"/>
      <c r="E13" s="84"/>
      <c r="F13" s="84"/>
      <c r="G13" s="84"/>
      <c r="H13" s="85" t="s">
        <v>22</v>
      </c>
      <c r="I13" s="85" t="s">
        <v>23</v>
      </c>
      <c r="J13" s="86" t="s">
        <v>24</v>
      </c>
      <c r="K13" s="86" t="s">
        <v>25</v>
      </c>
      <c r="L13" s="84"/>
      <c r="M13" s="84"/>
      <c r="N13" s="85"/>
      <c r="O13" s="84"/>
      <c r="P13" s="84"/>
      <c r="Q13" s="84"/>
      <c r="R13" s="84"/>
      <c r="S13" s="84"/>
      <c r="T13" s="84"/>
      <c r="U13" s="40"/>
      <c r="V13" s="40"/>
      <c r="W13" s="40"/>
      <c r="X13" s="213"/>
      <c r="Y13" s="217"/>
      <c r="Z13" s="217"/>
      <c r="AA13" s="217"/>
      <c r="AB13" s="217"/>
    </row>
    <row r="14" spans="1:28" s="83" customFormat="1" ht="24" customHeight="1">
      <c r="A14" s="91">
        <v>1</v>
      </c>
      <c r="B14" s="92">
        <v>2</v>
      </c>
      <c r="C14" s="93"/>
      <c r="D14" s="91">
        <v>3</v>
      </c>
      <c r="E14" s="91">
        <v>4</v>
      </c>
      <c r="F14" s="91"/>
      <c r="G14" s="91">
        <v>5</v>
      </c>
      <c r="H14" s="91">
        <v>6</v>
      </c>
      <c r="I14" s="91">
        <v>7</v>
      </c>
      <c r="J14" s="91">
        <v>8</v>
      </c>
      <c r="K14" s="91">
        <v>9</v>
      </c>
      <c r="L14" s="91">
        <v>10</v>
      </c>
      <c r="M14" s="91">
        <v>11</v>
      </c>
      <c r="N14" s="91"/>
      <c r="O14" s="91">
        <v>12</v>
      </c>
      <c r="P14" s="91">
        <v>13</v>
      </c>
      <c r="Q14" s="91">
        <v>14</v>
      </c>
      <c r="R14" s="91"/>
      <c r="S14" s="91">
        <v>15</v>
      </c>
      <c r="T14" s="91">
        <v>16</v>
      </c>
      <c r="U14" s="91">
        <v>17</v>
      </c>
      <c r="V14" s="91">
        <v>18</v>
      </c>
      <c r="W14" s="91">
        <v>19</v>
      </c>
      <c r="X14" s="214">
        <v>20</v>
      </c>
      <c r="Y14" s="217"/>
      <c r="Z14" s="217"/>
      <c r="AA14" s="217"/>
      <c r="AB14" s="217"/>
    </row>
    <row r="15" spans="1:28" s="83" customFormat="1" ht="47.25" customHeight="1">
      <c r="A15" s="97">
        <v>1</v>
      </c>
      <c r="B15" s="191" t="s">
        <v>29</v>
      </c>
      <c r="C15" s="191"/>
      <c r="D15" s="100">
        <v>4252566</v>
      </c>
      <c r="E15" s="100">
        <v>52291</v>
      </c>
      <c r="F15" s="100">
        <v>0</v>
      </c>
      <c r="G15" s="101">
        <v>123886020</v>
      </c>
      <c r="H15" s="101">
        <v>4048236</v>
      </c>
      <c r="I15" s="101">
        <v>364157</v>
      </c>
      <c r="J15" s="101">
        <v>1475680</v>
      </c>
      <c r="K15" s="101">
        <v>4436071</v>
      </c>
      <c r="L15" s="101">
        <v>746571</v>
      </c>
      <c r="M15" s="100">
        <v>227874031</v>
      </c>
      <c r="N15" s="100" t="s">
        <v>1</v>
      </c>
      <c r="O15" s="101">
        <v>408704421</v>
      </c>
      <c r="P15" s="192">
        <v>0.018432442615630915</v>
      </c>
      <c r="Q15" s="192">
        <v>0.016</v>
      </c>
      <c r="R15" s="197" t="str">
        <f>IF(P15&gt;Q15,"ИӘ","ЖОҚ")</f>
        <v>ИӘ</v>
      </c>
      <c r="S15" s="103">
        <f>P15+P16</f>
        <v>0.0503994105672028</v>
      </c>
      <c r="T15" s="197" t="str">
        <f>IF(R15&gt;S15,"ИӘ","ЖОҚ")</f>
        <v>ИӘ</v>
      </c>
      <c r="U15" s="105">
        <v>2.39</v>
      </c>
      <c r="V15" s="105">
        <v>7.7</v>
      </c>
      <c r="W15" s="105">
        <v>21.83</v>
      </c>
      <c r="X15" s="105">
        <v>23.72</v>
      </c>
      <c r="Y15" s="217"/>
      <c r="Z15" s="217"/>
      <c r="AA15" s="217"/>
      <c r="AB15" s="217"/>
    </row>
    <row r="16" spans="1:28" s="78" customFormat="1" ht="47.25" customHeight="1">
      <c r="A16" s="107"/>
      <c r="B16" s="195" t="s">
        <v>30</v>
      </c>
      <c r="C16" s="195"/>
      <c r="D16" s="110">
        <v>7992695</v>
      </c>
      <c r="E16" s="110">
        <v>695953</v>
      </c>
      <c r="F16" s="110">
        <v>0</v>
      </c>
      <c r="G16" s="111">
        <v>123886020</v>
      </c>
      <c r="H16" s="111">
        <v>4048236</v>
      </c>
      <c r="I16" s="111">
        <v>364157</v>
      </c>
      <c r="J16" s="111">
        <v>1475680</v>
      </c>
      <c r="K16" s="111">
        <v>4436071</v>
      </c>
      <c r="L16" s="110">
        <v>1131348</v>
      </c>
      <c r="M16" s="110">
        <v>228258808</v>
      </c>
      <c r="N16" s="112">
        <v>100</v>
      </c>
      <c r="O16" s="111">
        <v>408704421</v>
      </c>
      <c r="P16" s="120">
        <v>0.03196696795157188</v>
      </c>
      <c r="Q16" s="120">
        <v>0.024</v>
      </c>
      <c r="R16" s="198"/>
      <c r="S16" s="113"/>
      <c r="T16" s="198"/>
      <c r="U16" s="115"/>
      <c r="V16" s="115"/>
      <c r="W16" s="115"/>
      <c r="X16" s="115"/>
      <c r="Y16" s="218"/>
      <c r="Z16" s="219"/>
      <c r="AA16" s="219"/>
      <c r="AB16" s="219"/>
    </row>
    <row r="17" spans="1:24" ht="52.5" customHeight="1">
      <c r="A17" s="127">
        <v>2</v>
      </c>
      <c r="B17" s="125" t="s">
        <v>33</v>
      </c>
      <c r="C17" s="125"/>
      <c r="D17" s="110">
        <v>1268168</v>
      </c>
      <c r="E17" s="110">
        <v>33797</v>
      </c>
      <c r="F17" s="110">
        <v>0</v>
      </c>
      <c r="G17" s="118">
        <v>58223819</v>
      </c>
      <c r="H17" s="118">
        <v>491600</v>
      </c>
      <c r="I17" s="118">
        <v>327466</v>
      </c>
      <c r="J17" s="118">
        <v>932791</v>
      </c>
      <c r="K17" s="118">
        <v>446078</v>
      </c>
      <c r="L17" s="118">
        <v>304857</v>
      </c>
      <c r="M17" s="110">
        <v>80508026</v>
      </c>
      <c r="N17" s="110" t="s">
        <v>1</v>
      </c>
      <c r="O17" s="118">
        <v>216597980</v>
      </c>
      <c r="P17" s="120">
        <v>0.01533227258608974</v>
      </c>
      <c r="Q17" s="120">
        <v>0.008</v>
      </c>
      <c r="R17" s="199" t="str">
        <f>IF(P17&gt;Q17,"ИӘ","ЖОҚ")</f>
        <v>ИӘ</v>
      </c>
      <c r="S17" s="113">
        <f>P17+P18</f>
        <v>0.08281856873581488</v>
      </c>
      <c r="T17" s="198" t="str">
        <f>IF(R17&gt;S17,"ИӘ","ЖОҚ")</f>
        <v>ИӘ</v>
      </c>
      <c r="U17" s="115">
        <v>6.18</v>
      </c>
      <c r="V17" s="115">
        <v>23.88</v>
      </c>
      <c r="W17" s="115">
        <v>39.26</v>
      </c>
      <c r="X17" s="115">
        <v>23.72</v>
      </c>
    </row>
    <row r="18" spans="1:28" s="78" customFormat="1" ht="47.25" customHeight="1">
      <c r="A18" s="127"/>
      <c r="B18" s="126" t="s">
        <v>34</v>
      </c>
      <c r="C18" s="126"/>
      <c r="D18" s="111">
        <v>5601903</v>
      </c>
      <c r="E18" s="110">
        <v>172026</v>
      </c>
      <c r="F18" s="110">
        <v>0</v>
      </c>
      <c r="G18" s="111">
        <v>58223819</v>
      </c>
      <c r="H18" s="111">
        <v>491600</v>
      </c>
      <c r="I18" s="118">
        <v>327466</v>
      </c>
      <c r="J18" s="118">
        <v>932791</v>
      </c>
      <c r="K18" s="118">
        <v>446078</v>
      </c>
      <c r="L18" s="110">
        <v>255788</v>
      </c>
      <c r="M18" s="110">
        <v>80458957</v>
      </c>
      <c r="N18" s="110">
        <v>100</v>
      </c>
      <c r="O18" s="118">
        <v>216597980</v>
      </c>
      <c r="P18" s="120">
        <v>0.06748629614972514</v>
      </c>
      <c r="Q18" s="120">
        <v>0.032</v>
      </c>
      <c r="R18" s="199" t="str">
        <f>IF(P18&gt;Q18,"ИӘ","ЖОҚ")</f>
        <v>ИӘ</v>
      </c>
      <c r="S18" s="113"/>
      <c r="T18" s="198"/>
      <c r="U18" s="115"/>
      <c r="V18" s="115"/>
      <c r="W18" s="115"/>
      <c r="X18" s="115"/>
      <c r="Y18" s="218"/>
      <c r="Z18" s="219"/>
      <c r="AA18" s="219"/>
      <c r="AB18" s="219"/>
    </row>
    <row r="19" spans="1:28" s="78" customFormat="1" ht="47.25" customHeight="1">
      <c r="A19" s="196">
        <v>3</v>
      </c>
      <c r="B19" s="126" t="s">
        <v>32</v>
      </c>
      <c r="C19" s="126"/>
      <c r="D19" s="111">
        <v>2458271</v>
      </c>
      <c r="E19" s="110">
        <v>423914</v>
      </c>
      <c r="F19" s="110">
        <v>0</v>
      </c>
      <c r="G19" s="118">
        <v>35047315</v>
      </c>
      <c r="H19" s="118">
        <v>297012</v>
      </c>
      <c r="I19" s="118">
        <v>39942</v>
      </c>
      <c r="J19" s="118">
        <v>71217</v>
      </c>
      <c r="K19" s="118">
        <v>537497</v>
      </c>
      <c r="L19" s="110">
        <v>14503</v>
      </c>
      <c r="M19" s="110">
        <v>44518498</v>
      </c>
      <c r="N19" s="110">
        <v>100</v>
      </c>
      <c r="O19" s="118">
        <v>77773982</v>
      </c>
      <c r="P19" s="120">
        <v>0.04569689210988205</v>
      </c>
      <c r="Q19" s="120">
        <v>0.04</v>
      </c>
      <c r="R19" s="199" t="str">
        <f>IF(P19&gt;Q19,"ИӘ","ЖОҚ")</f>
        <v>ИӘ</v>
      </c>
      <c r="S19" s="120" t="s">
        <v>1</v>
      </c>
      <c r="T19" s="120" t="s">
        <v>1</v>
      </c>
      <c r="U19" s="121">
        <v>3.82</v>
      </c>
      <c r="V19" s="121">
        <v>15.49</v>
      </c>
      <c r="W19" s="121">
        <v>35.23</v>
      </c>
      <c r="X19" s="121">
        <v>23.72</v>
      </c>
      <c r="Y19" s="218"/>
      <c r="Z19" s="219"/>
      <c r="AA19" s="219"/>
      <c r="AB19" s="219"/>
    </row>
    <row r="20" spans="1:28" s="78" customFormat="1" ht="47.25" customHeight="1">
      <c r="A20" s="128">
        <v>5</v>
      </c>
      <c r="B20" s="126" t="s">
        <v>43</v>
      </c>
      <c r="C20" s="126"/>
      <c r="D20" s="111">
        <v>19918030</v>
      </c>
      <c r="E20" s="110">
        <v>836835</v>
      </c>
      <c r="F20" s="110">
        <v>0</v>
      </c>
      <c r="G20" s="110">
        <v>168126088</v>
      </c>
      <c r="H20" s="110">
        <v>1987929</v>
      </c>
      <c r="I20" s="111">
        <v>256102</v>
      </c>
      <c r="J20" s="110">
        <v>5196327</v>
      </c>
      <c r="K20" s="110">
        <v>739628</v>
      </c>
      <c r="L20" s="110">
        <v>1262176</v>
      </c>
      <c r="M20" s="110">
        <v>251188124</v>
      </c>
      <c r="N20" s="110">
        <v>100</v>
      </c>
      <c r="O20" s="118">
        <v>449874105</v>
      </c>
      <c r="P20" s="120">
        <v>0.07596376252246703</v>
      </c>
      <c r="Q20" s="120">
        <v>0.04</v>
      </c>
      <c r="R20" s="199" t="str">
        <f>IF(P20&gt;Q20,"ИӘ","ЖОҚ")</f>
        <v>ИӘ</v>
      </c>
      <c r="S20" s="120" t="s">
        <v>1</v>
      </c>
      <c r="T20" s="120" t="s">
        <v>1</v>
      </c>
      <c r="U20" s="121">
        <v>5.29</v>
      </c>
      <c r="V20" s="121">
        <v>22.32</v>
      </c>
      <c r="W20" s="121">
        <v>40.67</v>
      </c>
      <c r="X20" s="121">
        <v>23.72</v>
      </c>
      <c r="Y20" s="218"/>
      <c r="Z20" s="219"/>
      <c r="AA20" s="219"/>
      <c r="AB20" s="219"/>
    </row>
    <row r="21" spans="1:28" s="78" customFormat="1" ht="46.5" customHeight="1">
      <c r="A21" s="128">
        <v>7</v>
      </c>
      <c r="B21" s="126" t="s">
        <v>38</v>
      </c>
      <c r="C21" s="126"/>
      <c r="D21" s="111">
        <v>30214021</v>
      </c>
      <c r="E21" s="110">
        <v>2523791</v>
      </c>
      <c r="F21" s="110">
        <v>0</v>
      </c>
      <c r="G21" s="110">
        <v>166345403</v>
      </c>
      <c r="H21" s="110">
        <v>2461897</v>
      </c>
      <c r="I21" s="111">
        <v>268728</v>
      </c>
      <c r="J21" s="110">
        <v>11943693</v>
      </c>
      <c r="K21" s="110">
        <v>3719351</v>
      </c>
      <c r="L21" s="110">
        <v>4516920</v>
      </c>
      <c r="M21" s="110">
        <v>354799013</v>
      </c>
      <c r="N21" s="110">
        <v>100</v>
      </c>
      <c r="O21" s="118">
        <v>852872376</v>
      </c>
      <c r="P21" s="120">
        <v>0.07804483379439389</v>
      </c>
      <c r="Q21" s="120">
        <v>0.04</v>
      </c>
      <c r="R21" s="199" t="str">
        <f>IF(P21&gt;Q21,"ИӘ","ЖОҚ")</f>
        <v>ИӘ</v>
      </c>
      <c r="S21" s="120" t="s">
        <v>1</v>
      </c>
      <c r="T21" s="120" t="s">
        <v>1</v>
      </c>
      <c r="U21" s="121">
        <v>6.57</v>
      </c>
      <c r="V21" s="121">
        <v>19.21</v>
      </c>
      <c r="W21" s="121">
        <v>41.69</v>
      </c>
      <c r="X21" s="121">
        <v>23.72</v>
      </c>
      <c r="Y21" s="218"/>
      <c r="Z21" s="219"/>
      <c r="AA21" s="219"/>
      <c r="AB21" s="219"/>
    </row>
    <row r="22" spans="1:28" s="78" customFormat="1" ht="47.25" customHeight="1">
      <c r="A22" s="128">
        <v>8</v>
      </c>
      <c r="B22" s="126" t="s">
        <v>39</v>
      </c>
      <c r="C22" s="126"/>
      <c r="D22" s="111">
        <v>798426</v>
      </c>
      <c r="E22" s="110">
        <v>17675</v>
      </c>
      <c r="F22" s="110">
        <v>316812</v>
      </c>
      <c r="G22" s="110">
        <v>15825651</v>
      </c>
      <c r="H22" s="110">
        <v>73376</v>
      </c>
      <c r="I22" s="111">
        <v>8024</v>
      </c>
      <c r="J22" s="110">
        <v>12009</v>
      </c>
      <c r="K22" s="110">
        <v>306408</v>
      </c>
      <c r="L22" s="110">
        <v>253462</v>
      </c>
      <c r="M22" s="110">
        <v>20077283</v>
      </c>
      <c r="N22" s="110">
        <v>100</v>
      </c>
      <c r="O22" s="118">
        <v>24086714</v>
      </c>
      <c r="P22" s="120">
        <v>0.023107658541247838</v>
      </c>
      <c r="Q22" s="120">
        <v>0.04</v>
      </c>
      <c r="R22" s="199" t="str">
        <f>IF(P22&gt;Q22,"ИӘ","ЖОҚ")</f>
        <v>ЖОҚ</v>
      </c>
      <c r="S22" s="120" t="s">
        <v>1</v>
      </c>
      <c r="T22" s="120" t="s">
        <v>1</v>
      </c>
      <c r="U22" s="121">
        <v>3.43</v>
      </c>
      <c r="V22" s="121">
        <v>3.85</v>
      </c>
      <c r="W22" s="121">
        <v>25.36</v>
      </c>
      <c r="X22" s="121">
        <v>23.72</v>
      </c>
      <c r="Y22" s="218"/>
      <c r="Z22" s="219"/>
      <c r="AA22" s="219"/>
      <c r="AB22" s="219"/>
    </row>
    <row r="23" spans="1:28" s="78" customFormat="1" ht="47.25" customHeight="1">
      <c r="A23" s="128">
        <v>9</v>
      </c>
      <c r="B23" s="126" t="s">
        <v>40</v>
      </c>
      <c r="C23" s="126"/>
      <c r="D23" s="111">
        <v>1913020</v>
      </c>
      <c r="E23" s="110">
        <v>92579</v>
      </c>
      <c r="F23" s="110">
        <v>0</v>
      </c>
      <c r="G23" s="110">
        <v>24927461</v>
      </c>
      <c r="H23" s="110">
        <v>474583</v>
      </c>
      <c r="I23" s="111">
        <v>54090</v>
      </c>
      <c r="J23" s="110">
        <v>70024</v>
      </c>
      <c r="K23" s="110">
        <v>88902</v>
      </c>
      <c r="L23" s="110">
        <v>99590</v>
      </c>
      <c r="M23" s="110">
        <v>31903041</v>
      </c>
      <c r="N23" s="110">
        <v>100</v>
      </c>
      <c r="O23" s="118">
        <v>93860174</v>
      </c>
      <c r="P23" s="120">
        <v>0.05706167634615145</v>
      </c>
      <c r="Q23" s="120">
        <v>0.04</v>
      </c>
      <c r="R23" s="199" t="str">
        <f>IF(P23&gt;Q23,"ИӘ","ЖОҚ")</f>
        <v>ИӘ</v>
      </c>
      <c r="S23" s="120" t="s">
        <v>1</v>
      </c>
      <c r="T23" s="120" t="s">
        <v>1</v>
      </c>
      <c r="U23" s="121">
        <v>5.47</v>
      </c>
      <c r="V23" s="121">
        <v>19.41</v>
      </c>
      <c r="W23" s="121">
        <v>41.44</v>
      </c>
      <c r="X23" s="121">
        <v>23.72</v>
      </c>
      <c r="Y23" s="218"/>
      <c r="Z23" s="219"/>
      <c r="AA23" s="219"/>
      <c r="AB23" s="219"/>
    </row>
    <row r="24" spans="1:28" s="78" customFormat="1" ht="47.25" customHeight="1">
      <c r="A24" s="128">
        <v>10</v>
      </c>
      <c r="B24" s="126" t="s">
        <v>35</v>
      </c>
      <c r="C24" s="126"/>
      <c r="D24" s="111">
        <v>4553901</v>
      </c>
      <c r="E24" s="110">
        <v>197513</v>
      </c>
      <c r="F24" s="110">
        <v>0</v>
      </c>
      <c r="G24" s="110">
        <v>39441363</v>
      </c>
      <c r="H24" s="110">
        <v>1620289</v>
      </c>
      <c r="I24" s="111">
        <v>128699</v>
      </c>
      <c r="J24" s="110">
        <v>789355</v>
      </c>
      <c r="K24" s="110">
        <v>636246</v>
      </c>
      <c r="L24" s="110">
        <v>193360</v>
      </c>
      <c r="M24" s="110">
        <v>71380613</v>
      </c>
      <c r="N24" s="110">
        <v>100</v>
      </c>
      <c r="O24" s="118">
        <v>124486021</v>
      </c>
      <c r="P24" s="120">
        <v>0.061030408915092954</v>
      </c>
      <c r="Q24" s="120">
        <v>0.04</v>
      </c>
      <c r="R24" s="199" t="str">
        <f>IF(P24&gt;Q24,"ИӘ","ЖОҚ")</f>
        <v>ИӘ</v>
      </c>
      <c r="S24" s="120" t="s">
        <v>1</v>
      </c>
      <c r="T24" s="120" t="s">
        <v>1</v>
      </c>
      <c r="U24" s="121">
        <v>7.52</v>
      </c>
      <c r="V24" s="121">
        <v>19.66</v>
      </c>
      <c r="W24" s="121">
        <v>31.38</v>
      </c>
      <c r="X24" s="121">
        <v>23.72</v>
      </c>
      <c r="Y24" s="218"/>
      <c r="Z24" s="219"/>
      <c r="AA24" s="219"/>
      <c r="AB24" s="219"/>
    </row>
    <row r="25" spans="1:28" s="78" customFormat="1" ht="47.25" customHeight="1">
      <c r="A25" s="128">
        <v>11</v>
      </c>
      <c r="B25" s="126" t="s">
        <v>41</v>
      </c>
      <c r="C25" s="126"/>
      <c r="D25" s="111">
        <v>2136126</v>
      </c>
      <c r="E25" s="110">
        <v>172939</v>
      </c>
      <c r="F25" s="110">
        <v>0</v>
      </c>
      <c r="G25" s="110">
        <v>29591693</v>
      </c>
      <c r="H25" s="110">
        <v>408779</v>
      </c>
      <c r="I25" s="111">
        <v>39060</v>
      </c>
      <c r="J25" s="110">
        <v>73757</v>
      </c>
      <c r="K25" s="110">
        <v>561835</v>
      </c>
      <c r="L25" s="110">
        <v>24343</v>
      </c>
      <c r="M25" s="110">
        <v>40450346</v>
      </c>
      <c r="N25" s="110">
        <v>100</v>
      </c>
      <c r="O25" s="118">
        <v>70898875</v>
      </c>
      <c r="P25" s="120">
        <v>0.04853325605669727</v>
      </c>
      <c r="Q25" s="120">
        <v>0.04</v>
      </c>
      <c r="R25" s="199" t="str">
        <f>IF(P25&gt;Q25,"ИӘ","ЖОҚ")</f>
        <v>ИӘ</v>
      </c>
      <c r="S25" s="120" t="s">
        <v>1</v>
      </c>
      <c r="T25" s="120" t="s">
        <v>1</v>
      </c>
      <c r="U25" s="121">
        <v>0.53</v>
      </c>
      <c r="V25" s="121">
        <v>5.58</v>
      </c>
      <c r="W25" s="121">
        <v>30.9</v>
      </c>
      <c r="X25" s="121">
        <v>23.72</v>
      </c>
      <c r="Y25" s="218"/>
      <c r="Z25" s="219"/>
      <c r="AA25" s="219"/>
      <c r="AB25" s="219"/>
    </row>
    <row r="26" spans="1:28" s="78" customFormat="1" ht="47.25" customHeight="1">
      <c r="A26" s="128">
        <v>12</v>
      </c>
      <c r="B26" s="126" t="s">
        <v>42</v>
      </c>
      <c r="C26" s="126"/>
      <c r="D26" s="111">
        <v>3656000</v>
      </c>
      <c r="E26" s="110">
        <v>49055</v>
      </c>
      <c r="F26" s="110">
        <v>0</v>
      </c>
      <c r="G26" s="110">
        <v>41828196</v>
      </c>
      <c r="H26" s="110">
        <v>338212</v>
      </c>
      <c r="I26" s="111">
        <v>100599</v>
      </c>
      <c r="J26" s="110">
        <v>285170</v>
      </c>
      <c r="K26" s="110">
        <v>151862</v>
      </c>
      <c r="L26" s="110">
        <v>157630</v>
      </c>
      <c r="M26" s="110">
        <v>50744256</v>
      </c>
      <c r="N26" s="110">
        <v>100</v>
      </c>
      <c r="O26" s="118">
        <v>132841223</v>
      </c>
      <c r="P26" s="120">
        <v>0.07108085297378289</v>
      </c>
      <c r="Q26" s="120">
        <v>0.04</v>
      </c>
      <c r="R26" s="199" t="str">
        <f>IF(P26&gt;Q26,"ИӘ","ЖОҚ")</f>
        <v>ИӘ</v>
      </c>
      <c r="S26" s="120" t="s">
        <v>1</v>
      </c>
      <c r="T26" s="120" t="s">
        <v>1</v>
      </c>
      <c r="U26" s="121">
        <v>5.63</v>
      </c>
      <c r="V26" s="121">
        <v>17.4</v>
      </c>
      <c r="W26" s="121">
        <v>50.53</v>
      </c>
      <c r="X26" s="121">
        <v>23.72</v>
      </c>
      <c r="Y26" s="218"/>
      <c r="Z26" s="219"/>
      <c r="AA26" s="219"/>
      <c r="AB26" s="219"/>
    </row>
    <row r="27" spans="1:28" s="78" customFormat="1" ht="47.25" customHeight="1">
      <c r="A27" s="221">
        <v>13</v>
      </c>
      <c r="B27" s="202" t="s">
        <v>36</v>
      </c>
      <c r="C27" s="202"/>
      <c r="D27" s="204">
        <v>930821</v>
      </c>
      <c r="E27" s="203">
        <v>79997</v>
      </c>
      <c r="F27" s="203">
        <v>0</v>
      </c>
      <c r="G27" s="203">
        <v>15761879</v>
      </c>
      <c r="H27" s="203">
        <v>194568</v>
      </c>
      <c r="I27" s="204">
        <v>30806</v>
      </c>
      <c r="J27" s="203">
        <v>168271</v>
      </c>
      <c r="K27" s="203">
        <v>136368</v>
      </c>
      <c r="L27" s="203">
        <v>0</v>
      </c>
      <c r="M27" s="203">
        <v>21062009</v>
      </c>
      <c r="N27" s="203">
        <v>100</v>
      </c>
      <c r="O27" s="222">
        <v>69672614</v>
      </c>
      <c r="P27" s="206">
        <v>0.040396146445479154</v>
      </c>
      <c r="Q27" s="206">
        <v>0.04</v>
      </c>
      <c r="R27" s="223" t="str">
        <f>IF(P27&gt;Q27,"ИӘ","ЖОҚ")</f>
        <v>ИӘ</v>
      </c>
      <c r="S27" s="206" t="s">
        <v>1</v>
      </c>
      <c r="T27" s="206" t="s">
        <v>1</v>
      </c>
      <c r="U27" s="211">
        <v>5.75</v>
      </c>
      <c r="V27" s="211">
        <v>22.86</v>
      </c>
      <c r="W27" s="211" t="s">
        <v>0</v>
      </c>
      <c r="X27" s="211">
        <v>23.72</v>
      </c>
      <c r="Y27" s="218"/>
      <c r="Z27" s="219"/>
      <c r="AA27" s="219"/>
      <c r="AB27" s="219"/>
    </row>
    <row r="28" spans="1:28" s="60" customFormat="1" ht="47.25" customHeight="1">
      <c r="A28" s="212" t="s">
        <v>26</v>
      </c>
      <c r="B28" s="212"/>
      <c r="C28" s="212"/>
      <c r="D28" s="192" t="s">
        <v>1</v>
      </c>
      <c r="E28" s="192" t="s">
        <v>1</v>
      </c>
      <c r="F28" s="192" t="s">
        <v>1</v>
      </c>
      <c r="G28" s="192" t="s">
        <v>1</v>
      </c>
      <c r="H28" s="192" t="s">
        <v>1</v>
      </c>
      <c r="I28" s="192" t="s">
        <v>1</v>
      </c>
      <c r="J28" s="192" t="s">
        <v>1</v>
      </c>
      <c r="K28" s="192" t="s">
        <v>1</v>
      </c>
      <c r="L28" s="192" t="s">
        <v>1</v>
      </c>
      <c r="M28" s="192" t="s">
        <v>1</v>
      </c>
      <c r="N28" s="192"/>
      <c r="O28" s="192" t="s">
        <v>1</v>
      </c>
      <c r="P28" s="192" t="s">
        <v>1</v>
      </c>
      <c r="Q28" s="192" t="s">
        <v>1</v>
      </c>
      <c r="R28" s="192" t="s">
        <v>1</v>
      </c>
      <c r="S28" s="192" t="s">
        <v>1</v>
      </c>
      <c r="T28" s="192" t="s">
        <v>1</v>
      </c>
      <c r="U28" s="193">
        <v>5.05</v>
      </c>
      <c r="V28" s="193">
        <v>15.8</v>
      </c>
      <c r="W28" s="193">
        <v>34.2</v>
      </c>
      <c r="X28" s="192" t="s">
        <v>1</v>
      </c>
      <c r="Y28" s="220"/>
      <c r="Z28" s="220"/>
      <c r="AA28" s="220"/>
      <c r="AB28" s="220"/>
    </row>
    <row r="29" spans="1:28" s="60" customFormat="1" ht="47.25" customHeight="1">
      <c r="A29" s="132" t="s">
        <v>27</v>
      </c>
      <c r="B29" s="132"/>
      <c r="C29" s="132"/>
      <c r="D29" s="133" t="s">
        <v>1</v>
      </c>
      <c r="E29" s="133" t="s">
        <v>1</v>
      </c>
      <c r="F29" s="133" t="s">
        <v>1</v>
      </c>
      <c r="G29" s="133" t="s">
        <v>1</v>
      </c>
      <c r="H29" s="133" t="s">
        <v>1</v>
      </c>
      <c r="I29" s="133" t="s">
        <v>1</v>
      </c>
      <c r="J29" s="133" t="s">
        <v>1</v>
      </c>
      <c r="K29" s="133" t="s">
        <v>1</v>
      </c>
      <c r="L29" s="133" t="s">
        <v>1</v>
      </c>
      <c r="M29" s="133" t="s">
        <v>1</v>
      </c>
      <c r="N29" s="133"/>
      <c r="O29" s="133" t="s">
        <v>1</v>
      </c>
      <c r="P29" s="133" t="s">
        <v>1</v>
      </c>
      <c r="Q29" s="133" t="s">
        <v>1</v>
      </c>
      <c r="R29" s="133" t="s">
        <v>1</v>
      </c>
      <c r="S29" s="133" t="s">
        <v>1</v>
      </c>
      <c r="T29" s="133" t="s">
        <v>1</v>
      </c>
      <c r="U29" s="133" t="s">
        <v>1</v>
      </c>
      <c r="V29" s="133" t="s">
        <v>1</v>
      </c>
      <c r="W29" s="134">
        <v>33.89</v>
      </c>
      <c r="X29" s="133" t="s">
        <v>1</v>
      </c>
      <c r="Y29" s="220"/>
      <c r="Z29" s="220"/>
      <c r="AA29" s="220"/>
      <c r="AB29" s="220"/>
    </row>
    <row r="30" spans="1:24" s="220" customFormat="1" ht="21" customHeight="1">
      <c r="A30" s="225" t="s">
        <v>28</v>
      </c>
      <c r="B30" s="226"/>
      <c r="C30" s="226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X30" s="227"/>
    </row>
    <row r="31" spans="1:6" s="215" customFormat="1" ht="15.75">
      <c r="A31" s="229"/>
      <c r="B31" s="229"/>
      <c r="C31" s="230"/>
      <c r="D31" s="230"/>
      <c r="E31" s="230"/>
      <c r="F31" s="230"/>
    </row>
    <row r="32" spans="1:2" s="215" customFormat="1" ht="12.75">
      <c r="A32" s="229"/>
      <c r="B32" s="229"/>
    </row>
  </sheetData>
  <sheetProtection/>
  <mergeCells count="53">
    <mergeCell ref="V17:V18"/>
    <mergeCell ref="T17:T18"/>
    <mergeCell ref="B26:C26"/>
    <mergeCell ref="B19:C19"/>
    <mergeCell ref="B22:C22"/>
    <mergeCell ref="B23:C23"/>
    <mergeCell ref="B27:C27"/>
    <mergeCell ref="X17:X18"/>
    <mergeCell ref="A17:A18"/>
    <mergeCell ref="W17:W18"/>
    <mergeCell ref="B20:C20"/>
    <mergeCell ref="B21:C21"/>
    <mergeCell ref="U17:U18"/>
    <mergeCell ref="T12:T13"/>
    <mergeCell ref="B24:C24"/>
    <mergeCell ref="B25:C25"/>
    <mergeCell ref="W15:W16"/>
    <mergeCell ref="X15:X16"/>
    <mergeCell ref="V15:V16"/>
    <mergeCell ref="T15:T16"/>
    <mergeCell ref="B18:C18"/>
    <mergeCell ref="B17:C17"/>
    <mergeCell ref="S17:S18"/>
    <mergeCell ref="A28:C28"/>
    <mergeCell ref="A29:C29"/>
    <mergeCell ref="A11:A13"/>
    <mergeCell ref="L12:L13"/>
    <mergeCell ref="U15:U16"/>
    <mergeCell ref="W12:W13"/>
    <mergeCell ref="M12:M13"/>
    <mergeCell ref="O12:O13"/>
    <mergeCell ref="P12:P13"/>
    <mergeCell ref="S15:S16"/>
    <mergeCell ref="A15:A16"/>
    <mergeCell ref="S12:S13"/>
    <mergeCell ref="D12:D13"/>
    <mergeCell ref="R15:R16"/>
    <mergeCell ref="G12:G13"/>
    <mergeCell ref="F12:F13"/>
    <mergeCell ref="B14:C14"/>
    <mergeCell ref="B15:C15"/>
    <mergeCell ref="B16:C16"/>
    <mergeCell ref="R12:R13"/>
    <mergeCell ref="U11:X11"/>
    <mergeCell ref="X12:X13"/>
    <mergeCell ref="D11:T11"/>
    <mergeCell ref="B11:C13"/>
    <mergeCell ref="A9:X9"/>
    <mergeCell ref="H12:K12"/>
    <mergeCell ref="V12:V13"/>
    <mergeCell ref="U12:U13"/>
    <mergeCell ref="E12:E13"/>
    <mergeCell ref="Q12:Q13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Ashin.A</dc:creator>
  <cp:keywords/>
  <dc:description/>
  <cp:lastModifiedBy>Алуа Таженова</cp:lastModifiedBy>
  <cp:lastPrinted>2010-02-01T06:36:32Z</cp:lastPrinted>
  <dcterms:created xsi:type="dcterms:W3CDTF">2009-10-14T06:36:17Z</dcterms:created>
  <dcterms:modified xsi:type="dcterms:W3CDTF">2019-06-04T08:51:10Z</dcterms:modified>
  <cp:category/>
  <cp:version/>
  <cp:contentType/>
  <cp:contentStatus/>
</cp:coreProperties>
</file>