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trade\"/>
    </mc:Choice>
  </mc:AlternateContent>
  <bookViews>
    <workbookView xWindow="0" yWindow="0" windowWidth="28800" windowHeight="11610" tabRatio="715"/>
  </bookViews>
  <sheets>
    <sheet name="Content" sheetId="14" r:id="rId1"/>
    <sheet name="1. Trade turnover" sheetId="6" r:id="rId2"/>
    <sheet name="2. Commodity structure" sheetId="2" r:id="rId3"/>
    <sheet name="3. Export of certain goods" sheetId="8" r:id="rId4"/>
    <sheet name="4. Geographical structure"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Content!$D$10</definedName>
    <definedName name="_xlnm.Print_Area" localSheetId="1">'1. Trade turnover'!$A$1:$M$39</definedName>
    <definedName name="_xlnm.Print_Area" localSheetId="2">'2. Commodity structure'!$A$1:$O$30</definedName>
    <definedName name="_xlnm.Print_Area" localSheetId="3">'3. Export of certain goods'!$A$1:$H$40</definedName>
    <definedName name="_xlnm.Print_Area" localSheetId="4">'4. Geographical structure'!$A$1:$M$55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B25" i="6" l="1"/>
  <c r="E17" i="6"/>
  <c r="C17" i="6"/>
  <c r="M55" i="12" l="1"/>
  <c r="L55" i="12"/>
  <c r="K55" i="12"/>
  <c r="I55" i="12"/>
  <c r="F55" i="12"/>
  <c r="G55" i="12" s="1"/>
  <c r="E55" i="12"/>
  <c r="C55" i="12"/>
  <c r="L54" i="12"/>
  <c r="M54" i="12" s="1"/>
  <c r="K54" i="12"/>
  <c r="I54" i="12"/>
  <c r="F54" i="12"/>
  <c r="G54" i="12" s="1"/>
  <c r="E54" i="12"/>
  <c r="C54" i="12"/>
  <c r="L53" i="12"/>
  <c r="M53" i="12" s="1"/>
  <c r="K53" i="12"/>
  <c r="I53" i="12"/>
  <c r="F53" i="12"/>
  <c r="G53" i="12" s="1"/>
  <c r="E53" i="12"/>
  <c r="C53" i="12"/>
  <c r="J51" i="12"/>
  <c r="K51" i="12" s="1"/>
  <c r="H51" i="12"/>
  <c r="I51" i="12" s="1"/>
  <c r="L50" i="12"/>
  <c r="M50" i="12" s="1"/>
  <c r="K50" i="12"/>
  <c r="I50" i="12"/>
  <c r="F50" i="12"/>
  <c r="G50" i="12" s="1"/>
  <c r="E50" i="12"/>
  <c r="C50" i="12"/>
  <c r="L49" i="12"/>
  <c r="M49" i="12" s="1"/>
  <c r="K49" i="12"/>
  <c r="I49" i="12"/>
  <c r="F49" i="12"/>
  <c r="G49" i="12" s="1"/>
  <c r="E49" i="12"/>
  <c r="C49" i="12"/>
  <c r="L48" i="12"/>
  <c r="M48" i="12" s="1"/>
  <c r="K48" i="12"/>
  <c r="I48" i="12"/>
  <c r="F48" i="12"/>
  <c r="G48" i="12" s="1"/>
  <c r="E48" i="12"/>
  <c r="C48" i="12"/>
  <c r="L47" i="12"/>
  <c r="M47" i="12" s="1"/>
  <c r="K47" i="12"/>
  <c r="I47" i="12"/>
  <c r="G47" i="12"/>
  <c r="F47" i="12"/>
  <c r="E47" i="12"/>
  <c r="C47" i="12"/>
  <c r="L46" i="12"/>
  <c r="M46" i="12" s="1"/>
  <c r="K46" i="12"/>
  <c r="I46" i="12"/>
  <c r="F46" i="12"/>
  <c r="G46" i="12" s="1"/>
  <c r="E46" i="12"/>
  <c r="C46" i="12"/>
  <c r="L45" i="12"/>
  <c r="M45" i="12" s="1"/>
  <c r="K45" i="12"/>
  <c r="I45" i="12"/>
  <c r="F45" i="12"/>
  <c r="G45" i="12" s="1"/>
  <c r="E45" i="12"/>
  <c r="C45" i="12"/>
  <c r="L44" i="12"/>
  <c r="M44" i="12" s="1"/>
  <c r="K44" i="12"/>
  <c r="I44" i="12"/>
  <c r="F44" i="12"/>
  <c r="G44" i="12" s="1"/>
  <c r="E44" i="12"/>
  <c r="C44" i="12"/>
  <c r="L43" i="12"/>
  <c r="M43" i="12" s="1"/>
  <c r="K43" i="12"/>
  <c r="I43" i="12"/>
  <c r="G43" i="12"/>
  <c r="F43" i="12"/>
  <c r="E43" i="12"/>
  <c r="C43" i="12"/>
  <c r="L42" i="12"/>
  <c r="M42" i="12" s="1"/>
  <c r="K42" i="12"/>
  <c r="I42" i="12"/>
  <c r="F42" i="12"/>
  <c r="G42" i="12" s="1"/>
  <c r="E42" i="12"/>
  <c r="C42" i="12"/>
  <c r="L40" i="12"/>
  <c r="M40" i="12" s="1"/>
  <c r="K40" i="12"/>
  <c r="I40" i="12"/>
  <c r="F40" i="12"/>
  <c r="G40" i="12" s="1"/>
  <c r="E40" i="12"/>
  <c r="C40" i="12"/>
  <c r="L39" i="12"/>
  <c r="M39" i="12" s="1"/>
  <c r="K39" i="12"/>
  <c r="I39" i="12"/>
  <c r="F39" i="12"/>
  <c r="G39" i="12" s="1"/>
  <c r="E39" i="12"/>
  <c r="C39" i="12"/>
  <c r="L38" i="12"/>
  <c r="M38" i="12" s="1"/>
  <c r="K38" i="12"/>
  <c r="I38" i="12"/>
  <c r="G38" i="12"/>
  <c r="F38" i="12"/>
  <c r="E38" i="12"/>
  <c r="C38" i="12"/>
  <c r="L37" i="12"/>
  <c r="M37" i="12" s="1"/>
  <c r="K37" i="12"/>
  <c r="I37" i="12"/>
  <c r="F37" i="12"/>
  <c r="G37" i="12" s="1"/>
  <c r="E37" i="12"/>
  <c r="C37" i="12"/>
  <c r="L36" i="12"/>
  <c r="M36" i="12" s="1"/>
  <c r="K36" i="12"/>
  <c r="I36" i="12"/>
  <c r="F36" i="12"/>
  <c r="G36" i="12" s="1"/>
  <c r="E36" i="12"/>
  <c r="C36" i="12"/>
  <c r="L35" i="12"/>
  <c r="M35" i="12" s="1"/>
  <c r="K35" i="12"/>
  <c r="I35" i="12"/>
  <c r="F35" i="12"/>
  <c r="G35" i="12" s="1"/>
  <c r="E35" i="12"/>
  <c r="C35" i="12"/>
  <c r="L34" i="12"/>
  <c r="M34" i="12" s="1"/>
  <c r="K34" i="12"/>
  <c r="I34" i="12"/>
  <c r="G34" i="12"/>
  <c r="F34" i="12"/>
  <c r="E34" i="12"/>
  <c r="C34" i="12"/>
  <c r="L33" i="12"/>
  <c r="M33" i="12" s="1"/>
  <c r="K33" i="12"/>
  <c r="I33" i="12"/>
  <c r="F33" i="12"/>
  <c r="G33" i="12" s="1"/>
  <c r="E33" i="12"/>
  <c r="C33" i="12"/>
  <c r="L32" i="12"/>
  <c r="M32" i="12" s="1"/>
  <c r="K32" i="12"/>
  <c r="I32" i="12"/>
  <c r="F32" i="12"/>
  <c r="G32" i="12" s="1"/>
  <c r="E32" i="12"/>
  <c r="C32" i="12"/>
  <c r="J30" i="12"/>
  <c r="K30" i="12" s="1"/>
  <c r="H30" i="12"/>
  <c r="L30" i="12" s="1"/>
  <c r="M30" i="12" s="1"/>
  <c r="D30" i="12"/>
  <c r="E30" i="12" s="1"/>
  <c r="B30" i="12"/>
  <c r="F30" i="12" s="1"/>
  <c r="G30" i="12" s="1"/>
  <c r="M29" i="12"/>
  <c r="L29" i="12"/>
  <c r="K29" i="12"/>
  <c r="I29" i="12"/>
  <c r="F29" i="12"/>
  <c r="G29" i="12" s="1"/>
  <c r="E29" i="12"/>
  <c r="C29" i="12"/>
  <c r="L28" i="12"/>
  <c r="M28" i="12" s="1"/>
  <c r="K28" i="12"/>
  <c r="I28" i="12"/>
  <c r="F28" i="12"/>
  <c r="G28" i="12" s="1"/>
  <c r="E28" i="12"/>
  <c r="C28" i="12"/>
  <c r="L27" i="12"/>
  <c r="M27" i="12" s="1"/>
  <c r="K27" i="12"/>
  <c r="I27" i="12"/>
  <c r="F27" i="12"/>
  <c r="G27" i="12" s="1"/>
  <c r="E27" i="12"/>
  <c r="C27" i="12"/>
  <c r="L26" i="12"/>
  <c r="M26" i="12" s="1"/>
  <c r="K26" i="12"/>
  <c r="I26" i="12"/>
  <c r="F26" i="12"/>
  <c r="G26" i="12" s="1"/>
  <c r="E26" i="12"/>
  <c r="C26" i="12"/>
  <c r="M25" i="12"/>
  <c r="L25" i="12"/>
  <c r="K25" i="12"/>
  <c r="I25" i="12"/>
  <c r="F25" i="12"/>
  <c r="G25" i="12" s="1"/>
  <c r="E25" i="12"/>
  <c r="C25" i="12"/>
  <c r="L24" i="12"/>
  <c r="M24" i="12" s="1"/>
  <c r="K24" i="12"/>
  <c r="I24" i="12"/>
  <c r="F24" i="12"/>
  <c r="G24" i="12" s="1"/>
  <c r="E24" i="12"/>
  <c r="C24" i="12"/>
  <c r="L23" i="12"/>
  <c r="M23" i="12" s="1"/>
  <c r="K23" i="12"/>
  <c r="I23" i="12"/>
  <c r="F23" i="12"/>
  <c r="G23" i="12" s="1"/>
  <c r="E23" i="12"/>
  <c r="C23" i="12"/>
  <c r="L22" i="12"/>
  <c r="M22" i="12" s="1"/>
  <c r="K22" i="12"/>
  <c r="I22" i="12"/>
  <c r="F22" i="12"/>
  <c r="G22" i="12" s="1"/>
  <c r="E22" i="12"/>
  <c r="C22" i="12"/>
  <c r="M21" i="12"/>
  <c r="L21" i="12"/>
  <c r="K21" i="12"/>
  <c r="I21" i="12"/>
  <c r="F21" i="12"/>
  <c r="G21" i="12" s="1"/>
  <c r="E21" i="12"/>
  <c r="C21" i="12"/>
  <c r="L19" i="12"/>
  <c r="M19" i="12" s="1"/>
  <c r="K19" i="12"/>
  <c r="I19" i="12"/>
  <c r="F19" i="12"/>
  <c r="G19" i="12" s="1"/>
  <c r="E19" i="12"/>
  <c r="C19" i="12"/>
  <c r="L18" i="12"/>
  <c r="M18" i="12" s="1"/>
  <c r="K18" i="12"/>
  <c r="I18" i="12"/>
  <c r="F18" i="12"/>
  <c r="G18" i="12" s="1"/>
  <c r="E18" i="12"/>
  <c r="C18" i="12"/>
  <c r="L17" i="12"/>
  <c r="M17" i="12" s="1"/>
  <c r="K17" i="12"/>
  <c r="I17" i="12"/>
  <c r="F17" i="12"/>
  <c r="G17" i="12" s="1"/>
  <c r="E17" i="12"/>
  <c r="C17" i="12"/>
  <c r="J16" i="12"/>
  <c r="K16" i="12" s="1"/>
  <c r="H16" i="12"/>
  <c r="L16" i="12" s="1"/>
  <c r="D16" i="12"/>
  <c r="D51" i="12" s="1"/>
  <c r="E51" i="12" s="1"/>
  <c r="B16" i="12"/>
  <c r="B51" i="12" s="1"/>
  <c r="C51" i="12" s="1"/>
  <c r="J15" i="12"/>
  <c r="K15" i="12" s="1"/>
  <c r="H15" i="12"/>
  <c r="L15" i="12" s="1"/>
  <c r="M15" i="12" s="1"/>
  <c r="D15" i="12"/>
  <c r="E15" i="12" s="1"/>
  <c r="B15" i="12"/>
  <c r="F15" i="12" s="1"/>
  <c r="G15" i="12" s="1"/>
  <c r="L14" i="12"/>
  <c r="M14" i="12" s="1"/>
  <c r="K14" i="12"/>
  <c r="I14" i="12"/>
  <c r="F14" i="12"/>
  <c r="G14" i="12" s="1"/>
  <c r="E14" i="12"/>
  <c r="C14" i="12"/>
  <c r="M13" i="12"/>
  <c r="L13" i="12"/>
  <c r="K13" i="12"/>
  <c r="I13" i="12"/>
  <c r="F13" i="12"/>
  <c r="G13" i="12" s="1"/>
  <c r="E13" i="12"/>
  <c r="C13" i="12"/>
  <c r="L12" i="12"/>
  <c r="M12" i="12" s="1"/>
  <c r="K12" i="12"/>
  <c r="I12" i="12"/>
  <c r="F12" i="12"/>
  <c r="G12" i="12" s="1"/>
  <c r="E12" i="12"/>
  <c r="C12" i="12"/>
  <c r="L11" i="12"/>
  <c r="M11" i="12" s="1"/>
  <c r="K11" i="12"/>
  <c r="I11" i="12"/>
  <c r="F11" i="12"/>
  <c r="G11" i="12" s="1"/>
  <c r="E11" i="12"/>
  <c r="C11" i="12"/>
  <c r="L10" i="12"/>
  <c r="M10" i="12" s="1"/>
  <c r="K10" i="12"/>
  <c r="I10" i="12"/>
  <c r="F10" i="12"/>
  <c r="G10" i="12" s="1"/>
  <c r="E10" i="12"/>
  <c r="C10" i="12"/>
  <c r="M9" i="12"/>
  <c r="L9" i="12"/>
  <c r="K9" i="12"/>
  <c r="I9" i="12"/>
  <c r="F9" i="12"/>
  <c r="G9" i="12" s="1"/>
  <c r="E9" i="12"/>
  <c r="C9" i="12"/>
  <c r="L8" i="12"/>
  <c r="M8" i="12" s="1"/>
  <c r="K8" i="12"/>
  <c r="F8" i="12"/>
  <c r="G8" i="12" s="1"/>
  <c r="E8" i="12"/>
  <c r="L6" i="12"/>
  <c r="M6" i="12" s="1"/>
  <c r="K6" i="12"/>
  <c r="I6" i="12"/>
  <c r="G6" i="12"/>
  <c r="F6" i="12"/>
  <c r="E6" i="12"/>
  <c r="C6" i="12"/>
  <c r="L5" i="12"/>
  <c r="M5" i="12" s="1"/>
  <c r="K5" i="12"/>
  <c r="F5" i="12"/>
  <c r="G5" i="12" s="1"/>
  <c r="E5" i="12"/>
  <c r="O28" i="2"/>
  <c r="M28" i="2"/>
  <c r="N28" i="2" s="1"/>
  <c r="L28" i="2"/>
  <c r="J28" i="2"/>
  <c r="H28" i="2"/>
  <c r="F28" i="2"/>
  <c r="G28" i="2" s="1"/>
  <c r="E28" i="2"/>
  <c r="C28" i="2"/>
  <c r="O27" i="2"/>
  <c r="M27" i="2"/>
  <c r="N27" i="2" s="1"/>
  <c r="L27" i="2"/>
  <c r="J27" i="2"/>
  <c r="H27" i="2"/>
  <c r="F27" i="2"/>
  <c r="G27" i="2" s="1"/>
  <c r="E27" i="2"/>
  <c r="C27" i="2"/>
  <c r="O26" i="2"/>
  <c r="M26" i="2"/>
  <c r="N26" i="2" s="1"/>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F11" i="2"/>
  <c r="G11" i="2" s="1"/>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J36" i="6"/>
  <c r="S36" i="6" s="1"/>
  <c r="I36" i="6"/>
  <c r="Q36" i="6" s="1"/>
  <c r="H36" i="6"/>
  <c r="O36" i="6" s="1"/>
  <c r="G36" i="6"/>
  <c r="M36" i="6" s="1"/>
  <c r="E36" i="6"/>
  <c r="D36" i="6"/>
  <c r="C36" i="6"/>
  <c r="B36" i="6"/>
  <c r="O35" i="6"/>
  <c r="N35" i="6"/>
  <c r="M35" i="6"/>
  <c r="L35" i="6"/>
  <c r="K35" i="6"/>
  <c r="T35" i="6" s="1"/>
  <c r="J35" i="6"/>
  <c r="S35" i="6" s="1"/>
  <c r="I35" i="6"/>
  <c r="Q35" i="6" s="1"/>
  <c r="H35" i="6"/>
  <c r="G35" i="6"/>
  <c r="E35" i="6"/>
  <c r="D35" i="6"/>
  <c r="C35" i="6"/>
  <c r="B35" i="6"/>
  <c r="J34" i="6"/>
  <c r="S34" i="6" s="1"/>
  <c r="I34" i="6"/>
  <c r="Q34" i="6" s="1"/>
  <c r="H34" i="6"/>
  <c r="O34" i="6" s="1"/>
  <c r="G34" i="6"/>
  <c r="M34" i="6" s="1"/>
  <c r="E34" i="6"/>
  <c r="D34" i="6"/>
  <c r="C34" i="6"/>
  <c r="B34" i="6"/>
  <c r="K32" i="6"/>
  <c r="F32" i="6"/>
  <c r="J31" i="6"/>
  <c r="I31" i="6"/>
  <c r="H31" i="6"/>
  <c r="D31" i="6"/>
  <c r="C31" i="6"/>
  <c r="B31" i="6"/>
  <c r="F31" i="6" s="1"/>
  <c r="K30" i="6"/>
  <c r="F30" i="6"/>
  <c r="K29" i="6"/>
  <c r="F29" i="6"/>
  <c r="K28" i="6"/>
  <c r="F28" i="6"/>
  <c r="K27" i="6"/>
  <c r="F27" i="6"/>
  <c r="S26" i="6"/>
  <c r="R26" i="6"/>
  <c r="Q26" i="6"/>
  <c r="P26" i="6"/>
  <c r="O26" i="6"/>
  <c r="N26" i="6"/>
  <c r="M26" i="6"/>
  <c r="L26" i="6"/>
  <c r="K26" i="6"/>
  <c r="T26" i="6" s="1"/>
  <c r="F26" i="6"/>
  <c r="J25" i="6"/>
  <c r="I25" i="6"/>
  <c r="H25" i="6"/>
  <c r="G25" i="6"/>
  <c r="G31" i="6" s="1"/>
  <c r="K31" i="6" s="1"/>
  <c r="E25" i="6"/>
  <c r="E31" i="6" s="1"/>
  <c r="D25" i="6"/>
  <c r="C25" i="6"/>
  <c r="S24" i="6"/>
  <c r="R24" i="6"/>
  <c r="Q24" i="6"/>
  <c r="P24" i="6"/>
  <c r="O24" i="6"/>
  <c r="N24" i="6"/>
  <c r="M24" i="6"/>
  <c r="L24" i="6"/>
  <c r="K24" i="6"/>
  <c r="T24" i="6" s="1"/>
  <c r="F24" i="6"/>
  <c r="K23" i="6"/>
  <c r="F23" i="6"/>
  <c r="S22" i="6"/>
  <c r="R22" i="6"/>
  <c r="Q22" i="6"/>
  <c r="P22" i="6"/>
  <c r="O22" i="6"/>
  <c r="N22" i="6"/>
  <c r="M22" i="6"/>
  <c r="L22" i="6"/>
  <c r="K22" i="6"/>
  <c r="T22" i="6" s="1"/>
  <c r="F22" i="6"/>
  <c r="K21" i="6"/>
  <c r="F21" i="6"/>
  <c r="K20" i="6"/>
  <c r="F20" i="6"/>
  <c r="K19" i="6"/>
  <c r="F19" i="6"/>
  <c r="K18" i="6"/>
  <c r="F18" i="6"/>
  <c r="G17" i="6"/>
  <c r="K17" i="6" s="1"/>
  <c r="D17" i="6"/>
  <c r="B17" i="6"/>
  <c r="F17" i="6" s="1"/>
  <c r="K16" i="6"/>
  <c r="F16" i="6"/>
  <c r="K15" i="6"/>
  <c r="F15" i="6"/>
  <c r="S14" i="6"/>
  <c r="R14" i="6"/>
  <c r="Q14" i="6"/>
  <c r="P14" i="6"/>
  <c r="O14" i="6"/>
  <c r="N14" i="6"/>
  <c r="M14" i="6"/>
  <c r="L14" i="6"/>
  <c r="K14" i="6"/>
  <c r="K36" i="6" s="1"/>
  <c r="F14" i="6"/>
  <c r="F36" i="6" s="1"/>
  <c r="J13" i="6"/>
  <c r="J17" i="6" s="1"/>
  <c r="I13" i="6"/>
  <c r="I17" i="6" s="1"/>
  <c r="H13" i="6"/>
  <c r="H17" i="6" s="1"/>
  <c r="G13" i="6"/>
  <c r="E13" i="6"/>
  <c r="D13" i="6"/>
  <c r="C13" i="6"/>
  <c r="B13" i="6"/>
  <c r="F13" i="6" s="1"/>
  <c r="S12" i="6"/>
  <c r="R12" i="6"/>
  <c r="Q12" i="6"/>
  <c r="P12" i="6"/>
  <c r="O12" i="6"/>
  <c r="N12" i="6"/>
  <c r="M12" i="6"/>
  <c r="L12" i="6"/>
  <c r="K12" i="6"/>
  <c r="T12" i="6" s="1"/>
  <c r="F12" i="6"/>
  <c r="F35" i="6" s="1"/>
  <c r="K11" i="6"/>
  <c r="F11" i="6"/>
  <c r="S10" i="6"/>
  <c r="R10" i="6"/>
  <c r="Q10" i="6"/>
  <c r="P10" i="6"/>
  <c r="O10" i="6"/>
  <c r="N10" i="6"/>
  <c r="M10" i="6"/>
  <c r="L10" i="6"/>
  <c r="K10" i="6"/>
  <c r="K34" i="6" s="1"/>
  <c r="F10" i="6"/>
  <c r="F34" i="6" s="1"/>
  <c r="J8" i="6"/>
  <c r="K8" i="6" s="1"/>
  <c r="I8" i="6"/>
  <c r="H8" i="6"/>
  <c r="G8" i="6"/>
  <c r="E8" i="6"/>
  <c r="D8" i="6"/>
  <c r="C8" i="6"/>
  <c r="B8" i="6"/>
  <c r="F8" i="6" s="1"/>
  <c r="J7" i="6"/>
  <c r="I7" i="6"/>
  <c r="H7" i="6"/>
  <c r="G7" i="6"/>
  <c r="K7" i="6" s="1"/>
  <c r="E7" i="6"/>
  <c r="D7" i="6"/>
  <c r="C7" i="6"/>
  <c r="B7" i="6"/>
  <c r="F7" i="6" s="1"/>
  <c r="J6" i="6"/>
  <c r="I6" i="6"/>
  <c r="H6" i="6"/>
  <c r="G6" i="6"/>
  <c r="K6" i="6" s="1"/>
  <c r="E6" i="6"/>
  <c r="D6" i="6"/>
  <c r="C6" i="6"/>
  <c r="B6" i="6"/>
  <c r="F6" i="6" s="1"/>
  <c r="L51" i="12" l="1"/>
  <c r="M51" i="12" s="1"/>
  <c r="M16" i="12"/>
  <c r="C30" i="12"/>
  <c r="I30" i="12"/>
  <c r="C15" i="12"/>
  <c r="I15" i="12"/>
  <c r="C16" i="12"/>
  <c r="E16" i="12"/>
  <c r="F16" i="12"/>
  <c r="I16" i="12"/>
  <c r="T36" i="6"/>
  <c r="T34" i="6"/>
  <c r="F25" i="6"/>
  <c r="K13" i="6"/>
  <c r="K25" i="6"/>
  <c r="P35" i="6"/>
  <c r="R35" i="6"/>
  <c r="T10" i="6"/>
  <c r="T14" i="6"/>
  <c r="L34" i="6"/>
  <c r="N34" i="6"/>
  <c r="P34" i="6"/>
  <c r="R34" i="6"/>
  <c r="L36" i="6"/>
  <c r="N36" i="6"/>
  <c r="P36" i="6"/>
  <c r="R36" i="6"/>
  <c r="G16" i="12" l="1"/>
  <c r="F51" i="12"/>
  <c r="G51" i="12" s="1"/>
  <c r="H31" i="8"/>
  <c r="H30" i="8"/>
  <c r="H10" i="8"/>
  <c r="H28" i="8"/>
  <c r="H27" i="8"/>
  <c r="H26" i="8"/>
  <c r="H25" i="8"/>
  <c r="H24" i="8"/>
  <c r="H23" i="8"/>
  <c r="H22" i="8"/>
  <c r="H21" i="8"/>
  <c r="H20" i="8"/>
  <c r="H19" i="8"/>
  <c r="H18" i="8"/>
  <c r="H17" i="8"/>
  <c r="H16" i="8"/>
  <c r="H15" i="8"/>
  <c r="H14" i="8"/>
  <c r="H13" i="8"/>
  <c r="H12" i="8"/>
  <c r="H11" i="8"/>
  <c r="G31" i="8"/>
  <c r="G30" i="8"/>
  <c r="G29" i="8"/>
  <c r="G28" i="8"/>
  <c r="G27" i="8"/>
  <c r="G26" i="8"/>
  <c r="G25" i="8"/>
  <c r="G24" i="8"/>
  <c r="G23" i="8"/>
  <c r="G22" i="8"/>
  <c r="G21" i="8"/>
  <c r="G20" i="8"/>
  <c r="G19" i="8"/>
  <c r="G18" i="8"/>
  <c r="G17" i="8"/>
  <c r="G16" i="8"/>
  <c r="G15" i="8"/>
  <c r="G14" i="8"/>
  <c r="G13" i="8"/>
  <c r="G12" i="8"/>
  <c r="G11" i="8"/>
  <c r="G10" i="8"/>
  <c r="F31" i="8"/>
  <c r="F30" i="8"/>
  <c r="F29" i="8"/>
  <c r="F28" i="8"/>
  <c r="F27" i="8"/>
  <c r="F26" i="8"/>
  <c r="F25" i="8"/>
  <c r="F24" i="8"/>
  <c r="F23" i="8"/>
  <c r="F22" i="8"/>
  <c r="F21" i="8"/>
  <c r="F20" i="8"/>
  <c r="F19" i="8"/>
  <c r="F18" i="8"/>
  <c r="F17" i="8"/>
  <c r="F16" i="8"/>
  <c r="F15" i="8"/>
  <c r="F14" i="8"/>
  <c r="F13" i="8"/>
  <c r="F12" i="8"/>
  <c r="F11" i="8"/>
  <c r="F10" i="8"/>
  <c r="F8" i="8"/>
  <c r="H29" i="8" l="1"/>
</calcChain>
</file>

<file path=xl/sharedStrings.xml><?xml version="1.0" encoding="utf-8"?>
<sst xmlns="http://schemas.openxmlformats.org/spreadsheetml/2006/main" count="251" uniqueCount="201">
  <si>
    <t xml:space="preserve"> </t>
  </si>
  <si>
    <t>%</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</si>
  <si>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</si>
  <si>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</si>
  <si>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</si>
  <si>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</si>
  <si>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</si>
  <si>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</si>
  <si>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</si>
  <si>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</si>
  <si>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</si>
  <si>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</si>
  <si>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</si>
  <si>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</si>
  <si>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</si>
  <si>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</si>
  <si>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</si>
  <si>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</si>
  <si>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</si>
  <si>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</si>
  <si>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</si>
  <si>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</si>
  <si>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</si>
  <si>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</si>
  <si>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</si>
  <si>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</si>
  <si>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</si>
  <si>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</si>
  <si>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A-C</t>
  </si>
  <si>
    <t>A-B</t>
  </si>
  <si>
    <t>B-C</t>
  </si>
  <si>
    <t>n0</t>
  </si>
  <si>
    <t>n1</t>
  </si>
  <si>
    <t>p0</t>
  </si>
  <si>
    <t>p1</t>
  </si>
  <si>
    <t>4 кв.14г.</t>
  </si>
  <si>
    <t>International merchandise trade of the Republic of Kazakhstan</t>
  </si>
  <si>
    <t>Content:</t>
  </si>
  <si>
    <t xml:space="preserve">Sheet 1. </t>
  </si>
  <si>
    <t xml:space="preserve">Sheet 2. </t>
  </si>
  <si>
    <t>Structure of exports and imports according to official statistics data</t>
  </si>
  <si>
    <t xml:space="preserve">Sheet 3. </t>
  </si>
  <si>
    <t>Analysis of price and quantity of supplies for export of certain goods according to official statistics data</t>
  </si>
  <si>
    <t xml:space="preserve">Sheet 4. </t>
  </si>
  <si>
    <t>Geographical structure of foreign trade according to official statistics data</t>
  </si>
  <si>
    <t>* Statistical reporting data on mutual trade with the Member States of the Eurasian Economic Union and declared foreign trade with third countries. In the official data on trade, the value of imports is included in the CIF-type prices with the cost of transporting goods to the Kazakhstan border, which according to the classification of balance of payments is reflected in the "Services"</t>
  </si>
  <si>
    <t>Trade balance (net)</t>
  </si>
  <si>
    <t>Official trade</t>
  </si>
  <si>
    <t>Shuttle trade</t>
  </si>
  <si>
    <t>Exports of goods (credit)</t>
  </si>
  <si>
    <t>General merchandise on a balance of payments basis</t>
  </si>
  <si>
    <t>Exports FOB (official statistics)*</t>
  </si>
  <si>
    <t>Adjustments based on the balance of payment methodology</t>
  </si>
  <si>
    <t>Goods in ports</t>
  </si>
  <si>
    <t>Goods under processing</t>
  </si>
  <si>
    <t>Other adjustments**</t>
  </si>
  <si>
    <t>Net exports of goods under merchanting</t>
  </si>
  <si>
    <t>Goods  acquisition  under  merchanting (negative export)</t>
  </si>
  <si>
    <t>Goods  sold  under  merchanting</t>
  </si>
  <si>
    <t>Nonmonetary gold</t>
  </si>
  <si>
    <t xml:space="preserve">Imports of goods (debit) </t>
  </si>
  <si>
    <t>Imports CIF (official  statistics)*</t>
  </si>
  <si>
    <t>Adjustments before FOB prices (freight)*</t>
  </si>
  <si>
    <t>Goods purchased by individuals in foreign online stores</t>
  </si>
  <si>
    <t>other adjustments</t>
  </si>
  <si>
    <t>Foreign trade turnover</t>
  </si>
  <si>
    <t>millions of US dollars</t>
  </si>
  <si>
    <t>Q1</t>
  </si>
  <si>
    <t>Q2</t>
  </si>
  <si>
    <t>Q3</t>
  </si>
  <si>
    <t>Q4</t>
  </si>
  <si>
    <t>Total</t>
  </si>
  <si>
    <t>Name of merchandise group</t>
  </si>
  <si>
    <t>export</t>
  </si>
  <si>
    <t>import</t>
  </si>
  <si>
    <t xml:space="preserve"> trade turnover</t>
  </si>
  <si>
    <t>net</t>
  </si>
  <si>
    <t>Coefficient of commodity concentration¹</t>
  </si>
  <si>
    <t xml:space="preserve">Live domestic animals and production of cattle breeding </t>
  </si>
  <si>
    <t>Vegetable products</t>
  </si>
  <si>
    <t>Adiposes and oil of animal or vegetable  origin</t>
  </si>
  <si>
    <t>Products of food industry alcohol, tobacco</t>
  </si>
  <si>
    <t>Mineral products</t>
  </si>
  <si>
    <t>Products of the chemical industry</t>
  </si>
  <si>
    <t>Plastics and products: caoutchouc</t>
  </si>
  <si>
    <t>Hide, leather, fur raw and products</t>
  </si>
  <si>
    <t>Wood and products</t>
  </si>
  <si>
    <t xml:space="preserve">Paper </t>
  </si>
  <si>
    <t>Textiles and textile goods</t>
  </si>
  <si>
    <t>Footwear, hats, umbrellas and canes</t>
  </si>
  <si>
    <t>Products of stone, gypsum, cement, asbestos</t>
  </si>
  <si>
    <t>Precious and semiprecious stones, precious metals</t>
  </si>
  <si>
    <t>Base metals and products</t>
  </si>
  <si>
    <t>Machinery, equipment, mechanisms; electrotechnical equipment</t>
  </si>
  <si>
    <t xml:space="preserve">Auto, rail, air and water transports </t>
  </si>
  <si>
    <t xml:space="preserve">Devices, optical and photographic appliances </t>
  </si>
  <si>
    <t>Different manufactured goods</t>
  </si>
  <si>
    <t>Works of art; antiques</t>
  </si>
  <si>
    <t>Mixed  cargo</t>
  </si>
  <si>
    <t>Where:</t>
  </si>
  <si>
    <t xml:space="preserve"> Analysis of price and quantity of supplies for export of certain goods according to official statistics data</t>
  </si>
  <si>
    <t>Code</t>
  </si>
  <si>
    <t>Name of commodity group</t>
  </si>
  <si>
    <t>including</t>
  </si>
  <si>
    <t>Value (millions of US dollars)</t>
  </si>
  <si>
    <t>due to price change</t>
  </si>
  <si>
    <t>due to quantity change</t>
  </si>
  <si>
    <t>Total export</t>
  </si>
  <si>
    <t>Meat and by-products</t>
  </si>
  <si>
    <t>Grain sorghum</t>
  </si>
  <si>
    <t>Wheat or meslin flour</t>
  </si>
  <si>
    <t>Iron ores &amp; concentrates</t>
  </si>
  <si>
    <t>Chromium ores and concentrates</t>
  </si>
  <si>
    <t>Coal</t>
  </si>
  <si>
    <t>Crude petroleum oils</t>
  </si>
  <si>
    <t>Petroleum oils, not crude</t>
  </si>
  <si>
    <t>Natural gas in gaseous state</t>
  </si>
  <si>
    <t>Phosphorus</t>
  </si>
  <si>
    <t>Aluminium oxide</t>
  </si>
  <si>
    <t>Radioactive chemical elements and radioactive isotopes</t>
  </si>
  <si>
    <t>Cotton</t>
  </si>
  <si>
    <t>Silver</t>
  </si>
  <si>
    <t>Ferroalloys</t>
  </si>
  <si>
    <t xml:space="preserve">Rolled ferrous metals </t>
  </si>
  <si>
    <t>Refined copper and alloys</t>
  </si>
  <si>
    <t xml:space="preserve">Raw aluminium </t>
  </si>
  <si>
    <t>Unwrought lead</t>
  </si>
  <si>
    <t xml:space="preserve">Raw zinc </t>
  </si>
  <si>
    <t>Titanium and products from it</t>
  </si>
  <si>
    <t>Gold</t>
  </si>
  <si>
    <t>TOTAL</t>
  </si>
  <si>
    <t>CIS</t>
  </si>
  <si>
    <t xml:space="preserve">        including:</t>
  </si>
  <si>
    <t>Armenia</t>
  </si>
  <si>
    <t>Belarus</t>
  </si>
  <si>
    <t>Kyrgyzstan</t>
  </si>
  <si>
    <t>Russia</t>
  </si>
  <si>
    <t>Tajikistan</t>
  </si>
  <si>
    <t>Uzbekistan</t>
  </si>
  <si>
    <t>Ukraine</t>
  </si>
  <si>
    <t xml:space="preserve">    Eurasian Economic Union</t>
  </si>
  <si>
    <t>REST OF THE WORLD</t>
  </si>
  <si>
    <t>EUROPE</t>
  </si>
  <si>
    <t>European Union</t>
  </si>
  <si>
    <t>Euro zone</t>
  </si>
  <si>
    <t>Germany</t>
  </si>
  <si>
    <t>Greece</t>
  </si>
  <si>
    <t>Spain</t>
  </si>
  <si>
    <t>Italy</t>
  </si>
  <si>
    <t>Lithuania</t>
  </si>
  <si>
    <t>Netherland</t>
  </si>
  <si>
    <t>Finland</t>
  </si>
  <si>
    <t>France</t>
  </si>
  <si>
    <t>Countries outside the euro zone</t>
  </si>
  <si>
    <t>Bulgaria</t>
  </si>
  <si>
    <t>United Kingdom</t>
  </si>
  <si>
    <t>Hungary</t>
  </si>
  <si>
    <t>Poland</t>
  </si>
  <si>
    <t>Romania</t>
  </si>
  <si>
    <t>Czech Republic</t>
  </si>
  <si>
    <t>Sweden</t>
  </si>
  <si>
    <t>Switzerland</t>
  </si>
  <si>
    <t>ASIA</t>
  </si>
  <si>
    <t>including:</t>
  </si>
  <si>
    <t>Afghanistan</t>
  </si>
  <si>
    <t>Vietnam</t>
  </si>
  <si>
    <t>India</t>
  </si>
  <si>
    <t>Iran</t>
  </si>
  <si>
    <t>China</t>
  </si>
  <si>
    <t>The Republic of Korea</t>
  </si>
  <si>
    <t>UAE</t>
  </si>
  <si>
    <t>Turkey</t>
  </si>
  <si>
    <t>Japan</t>
  </si>
  <si>
    <t>OTHER  COUNTRIES</t>
  </si>
  <si>
    <t>Brazil</t>
  </si>
  <si>
    <t>Canada</t>
  </si>
  <si>
    <t>USA</t>
  </si>
  <si>
    <t>Belgium</t>
  </si>
  <si>
    <r>
      <t>1</t>
    </r>
    <r>
      <rPr>
        <sz val="9"/>
        <rFont val="Times New Roman"/>
        <family val="1"/>
        <charset val="204"/>
      </rPr>
      <t>Coefficient of commodity concentration is calculated as the square root of the sum of squares of the ratios of export /import of certain product groups to their aggregate volume. Increase of coefficient means the growth of share of certain group of goods in total.</t>
    </r>
  </si>
  <si>
    <t>5 кв.14г.</t>
  </si>
  <si>
    <t xml:space="preserve">Including for the main export product categories </t>
  </si>
  <si>
    <t>3 кв.14г.</t>
  </si>
  <si>
    <t>2 кв.15г.</t>
  </si>
  <si>
    <t>January  - December  2024</t>
  </si>
  <si>
    <t>export volume for 2024</t>
  </si>
  <si>
    <t>weighted average contract price for 2024</t>
  </si>
  <si>
    <t>Foreign trade turnover of the Republic of Kazakhstan for 2024 and 2025</t>
  </si>
  <si>
    <t>Q1 25/ Q1 24 (%)</t>
  </si>
  <si>
    <t>Q1 25/ Q4 24 (%)</t>
  </si>
  <si>
    <r>
      <t>Q3 25/ Q3 24 (%</t>
    </r>
    <r>
      <rPr>
        <strike/>
        <sz val="10"/>
        <rFont val="Times New Roman"/>
        <family val="1"/>
        <charset val="204"/>
      </rPr>
      <t>)</t>
    </r>
  </si>
  <si>
    <r>
      <t>Q4 25/ Q4 24 (%</t>
    </r>
    <r>
      <rPr>
        <strike/>
        <sz val="10"/>
        <rFont val="Times New Roman"/>
        <family val="1"/>
        <charset val="204"/>
      </rPr>
      <t>)</t>
    </r>
  </si>
  <si>
    <t>2025 / 2024  (%)</t>
  </si>
  <si>
    <t>Q2 25/ Q2 24 (%)</t>
  </si>
  <si>
    <t>Q2 25/ Q1 25 (%)</t>
  </si>
  <si>
    <t>Q3 25/ Q2 25 (%)</t>
  </si>
  <si>
    <t>Q4 25/ Q3 25 (%)</t>
  </si>
  <si>
    <t>January  - December  2025</t>
  </si>
  <si>
    <t>Increase (+)/ decrease (-) of exports for 2025 compared to 2024</t>
  </si>
  <si>
    <t>export volume for 2025</t>
  </si>
  <si>
    <t>weighted average contract price for 2025</t>
  </si>
  <si>
    <t>value of exports for 2025 at prices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</si>
</sst>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69"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sz val="9"/>
      <name val="Times New Roman"/>
      <family val="1"/>
      <charset val="204"/>
    </font>
    <font>
      <vertAlign val="superscript"/>
      <sz val="9"/>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strike/>
      <sz val="10"/>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560">
    <xf numFmtId="0" fontId="0"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6"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7"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8"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9"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3" fillId="0" borderId="0"/>
    <xf numFmtId="0" fontId="5" fillId="0" borderId="0"/>
    <xf numFmtId="0" fontId="4" fillId="0" borderId="0"/>
    <xf numFmtId="0" fontId="26" fillId="0" borderId="0"/>
    <xf numFmtId="0" fontId="4" fillId="0" borderId="0"/>
    <xf numFmtId="0" fontId="45" fillId="0" borderId="0"/>
    <xf numFmtId="0" fontId="5" fillId="0" borderId="0"/>
    <xf numFmtId="0" fontId="54" fillId="0" borderId="0"/>
    <xf numFmtId="0" fontId="4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51"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4" fillId="0" borderId="0"/>
    <xf numFmtId="0" fontId="54" fillId="0" borderId="0"/>
    <xf numFmtId="0" fontId="56"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7"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7"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6" fillId="0" borderId="0" applyNumberFormat="0" applyFill="0" applyBorder="0" applyAlignment="0" applyProtection="0"/>
  </cellStyleXfs>
  <cellXfs count="185">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3" fillId="0" borderId="18" xfId="0" applyFont="1" applyBorder="1" applyAlignment="1">
      <alignment horizontal="center"/>
    </xf>
    <xf numFmtId="2" fontId="43" fillId="0" borderId="19" xfId="0" applyNumberFormat="1" applyFont="1" applyBorder="1" applyAlignment="1">
      <alignment horizontal="center"/>
    </xf>
    <xf numFmtId="2" fontId="43"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5"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0" fontId="38" fillId="0" borderId="22" xfId="0" applyFont="1" applyFill="1" applyBorder="1" applyAlignment="1">
      <alignment horizontal="center"/>
    </xf>
    <xf numFmtId="167" fontId="36" fillId="0" borderId="18" xfId="0" applyNumberFormat="1" applyFont="1" applyBorder="1" applyAlignment="1">
      <alignment horizontal="center"/>
    </xf>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9" fillId="0" borderId="0" xfId="0" applyFont="1" applyBorder="1" applyAlignment="1">
      <alignment horizontal="center"/>
    </xf>
    <xf numFmtId="0" fontId="58" fillId="0" borderId="0" xfId="0" applyFont="1" applyBorder="1" applyAlignment="1">
      <alignment horizontal="center"/>
    </xf>
    <xf numFmtId="0" fontId="60" fillId="0" borderId="0" xfId="0" applyFont="1" applyFill="1"/>
    <xf numFmtId="0" fontId="38" fillId="0" borderId="0" xfId="0" applyFont="1" applyFill="1" applyAlignment="1">
      <alignment horizontal="center"/>
    </xf>
    <xf numFmtId="0" fontId="36" fillId="0" borderId="0" xfId="0" applyFont="1" applyFill="1" applyAlignment="1">
      <alignment horizontal="center"/>
    </xf>
    <xf numFmtId="0" fontId="61" fillId="0" borderId="0" xfId="0" applyFont="1" applyFill="1"/>
    <xf numFmtId="0" fontId="36" fillId="0" borderId="0" xfId="0" applyFont="1" applyFill="1" applyAlignment="1">
      <alignment horizontal="left"/>
    </xf>
    <xf numFmtId="0" fontId="60" fillId="0" borderId="0" xfId="0" applyFont="1" applyFill="1" applyBorder="1"/>
    <xf numFmtId="167" fontId="36" fillId="0" borderId="19" xfId="0" applyNumberFormat="1" applyFont="1" applyFill="1" applyBorder="1" applyAlignment="1">
      <alignment horizontal="center"/>
    </xf>
    <xf numFmtId="0" fontId="39" fillId="0" borderId="23" xfId="395" applyFont="1" applyFill="1" applyBorder="1" applyAlignment="1">
      <alignment horizontal="center" vertical="center" wrapText="1"/>
    </xf>
    <xf numFmtId="0" fontId="36" fillId="0" borderId="27"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167" fontId="36" fillId="0" borderId="18" xfId="0" applyNumberFormat="1" applyFont="1" applyFill="1" applyBorder="1" applyAlignment="1">
      <alignment horizontal="center"/>
    </xf>
    <xf numFmtId="167" fontId="36" fillId="0" borderId="0" xfId="0" applyNumberFormat="1" applyFont="1" applyFill="1"/>
    <xf numFmtId="0" fontId="38" fillId="0" borderId="0" xfId="0" applyFont="1" applyFill="1" applyAlignment="1">
      <alignment horizontal="center"/>
    </xf>
    <xf numFmtId="0" fontId="39" fillId="0" borderId="25" xfId="0" applyFont="1" applyFill="1" applyBorder="1" applyAlignment="1">
      <alignment horizontal="center"/>
    </xf>
    <xf numFmtId="0" fontId="39" fillId="0" borderId="23" xfId="0" applyFont="1" applyFill="1" applyBorder="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169" fontId="36" fillId="0" borderId="0" xfId="0" applyNumberFormat="1" applyFont="1" applyFill="1"/>
    <xf numFmtId="0" fontId="38" fillId="38" borderId="18" xfId="0" applyFont="1" applyFill="1" applyBorder="1"/>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1"/>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3" fillId="0" borderId="0" xfId="0" applyFont="1"/>
    <xf numFmtId="0" fontId="64" fillId="0" borderId="0" xfId="0" applyFont="1"/>
    <xf numFmtId="0" fontId="65" fillId="0" borderId="18" xfId="0" applyFont="1" applyBorder="1"/>
    <xf numFmtId="0" fontId="66" fillId="0" borderId="18" xfId="559" applyBorder="1"/>
    <xf numFmtId="0" fontId="66"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171" fontId="36" fillId="0" borderId="0" xfId="0" applyNumberFormat="1" applyFont="1" applyFill="1"/>
    <xf numFmtId="0" fontId="36" fillId="38" borderId="18" xfId="0" applyFont="1" applyFill="1" applyBorder="1" applyAlignment="1">
      <alignment horizontal="left"/>
    </xf>
    <xf numFmtId="0" fontId="38" fillId="0" borderId="25" xfId="0" applyFont="1" applyFill="1" applyBorder="1" applyAlignment="1">
      <alignment horizontal="center"/>
    </xf>
    <xf numFmtId="0" fontId="67" fillId="0" borderId="0" xfId="0" applyFont="1" applyFill="1" applyAlignment="1">
      <alignment horizontal="right"/>
    </xf>
    <xf numFmtId="0" fontId="41" fillId="0" borderId="0" xfId="395" applyFont="1"/>
    <xf numFmtId="0" fontId="36" fillId="0" borderId="0" xfId="395" applyFont="1" applyFill="1" applyBorder="1"/>
    <xf numFmtId="1" fontId="38" fillId="0" borderId="18" xfId="0" applyNumberFormat="1" applyFont="1" applyFill="1" applyBorder="1" applyAlignment="1">
      <alignment horizontal="center" vertical="center" wrapText="1"/>
    </xf>
    <xf numFmtId="0" fontId="38" fillId="0" borderId="18" xfId="0" applyFont="1" applyFill="1" applyBorder="1"/>
    <xf numFmtId="167" fontId="37" fillId="0" borderId="0" xfId="0" applyNumberFormat="1" applyFont="1" applyFill="1"/>
    <xf numFmtId="171" fontId="37" fillId="0" borderId="0" xfId="0" applyNumberFormat="1" applyFont="1" applyFill="1"/>
    <xf numFmtId="169" fontId="37" fillId="0" borderId="0" xfId="0" applyNumberFormat="1" applyFont="1" applyFill="1"/>
    <xf numFmtId="0" fontId="37" fillId="0" borderId="0" xfId="0" applyFont="1" applyFill="1"/>
    <xf numFmtId="3" fontId="38" fillId="38" borderId="18" xfId="0" applyNumberFormat="1" applyFont="1" applyFill="1" applyBorder="1" applyAlignment="1">
      <alignment horizontal="center"/>
    </xf>
    <xf numFmtId="168" fontId="37" fillId="0" borderId="18" xfId="0" applyNumberFormat="1" applyFont="1" applyFill="1" applyBorder="1" applyAlignment="1">
      <alignment horizontal="center"/>
    </xf>
    <xf numFmtId="0" fontId="36" fillId="0" borderId="18" xfId="0" applyNumberFormat="1" applyFont="1" applyFill="1" applyBorder="1" applyAlignment="1">
      <alignment horizontal="left" vertical="center" wrapText="1" indent="1"/>
    </xf>
    <xf numFmtId="0" fontId="38" fillId="0" borderId="25" xfId="0" applyFont="1" applyFill="1" applyBorder="1" applyAlignment="1">
      <alignment horizontal="center"/>
    </xf>
    <xf numFmtId="0" fontId="39" fillId="0" borderId="29" xfId="394" applyFont="1" applyBorder="1" applyAlignment="1">
      <alignment horizontal="center" vertical="center" wrapText="1"/>
    </xf>
    <xf numFmtId="0" fontId="38" fillId="0" borderId="27" xfId="395" applyFont="1" applyBorder="1" applyAlignment="1">
      <alignment horizontal="center" vertical="center"/>
    </xf>
    <xf numFmtId="167" fontId="39" fillId="0" borderId="27" xfId="395" applyNumberFormat="1" applyFont="1" applyFill="1" applyBorder="1" applyAlignment="1">
      <alignment horizontal="center" vertical="center"/>
    </xf>
    <xf numFmtId="167" fontId="39" fillId="0" borderId="30" xfId="395" applyNumberFormat="1" applyFont="1" applyFill="1" applyBorder="1" applyAlignment="1">
      <alignment horizontal="center" vertical="center"/>
    </xf>
    <xf numFmtId="0" fontId="36" fillId="38" borderId="31" xfId="395" applyFont="1" applyFill="1" applyBorder="1" applyAlignment="1">
      <alignment vertical="center" wrapText="1"/>
    </xf>
    <xf numFmtId="168" fontId="36" fillId="38" borderId="0" xfId="395" applyNumberFormat="1" applyFont="1" applyFill="1" applyBorder="1" applyAlignment="1">
      <alignment horizontal="center" vertical="center"/>
    </xf>
    <xf numFmtId="168" fontId="37" fillId="38" borderId="0" xfId="395" applyNumberFormat="1" applyFont="1" applyFill="1" applyBorder="1" applyAlignment="1">
      <alignment horizontal="center" vertical="center"/>
    </xf>
    <xf numFmtId="168" fontId="37" fillId="38" borderId="28" xfId="395" applyNumberFormat="1" applyFont="1" applyFill="1" applyBorder="1" applyAlignment="1">
      <alignment horizontal="center" vertical="center"/>
    </xf>
    <xf numFmtId="0" fontId="36" fillId="0" borderId="31" xfId="395" applyFont="1" applyBorder="1" applyAlignment="1">
      <alignment vertical="center" wrapText="1"/>
    </xf>
    <xf numFmtId="168" fontId="36" fillId="0" borderId="0" xfId="395" applyNumberFormat="1" applyFont="1" applyFill="1" applyBorder="1" applyAlignment="1">
      <alignment horizontal="center" vertical="center"/>
    </xf>
    <xf numFmtId="168" fontId="37" fillId="0" borderId="0" xfId="395" applyNumberFormat="1" applyFont="1" applyFill="1" applyBorder="1" applyAlignment="1">
      <alignment horizontal="center" vertical="center"/>
    </xf>
    <xf numFmtId="168" fontId="37" fillId="0" borderId="28" xfId="395" applyNumberFormat="1" applyFont="1" applyFill="1" applyBorder="1" applyAlignment="1">
      <alignment horizontal="center" vertical="center"/>
    </xf>
    <xf numFmtId="0" fontId="36" fillId="0" borderId="31" xfId="395" applyFont="1" applyFill="1" applyBorder="1" applyAlignment="1">
      <alignment vertical="center" wrapText="1"/>
    </xf>
    <xf numFmtId="0" fontId="38" fillId="0" borderId="22" xfId="395" applyFont="1" applyFill="1" applyBorder="1" applyAlignment="1">
      <alignment horizontal="left" vertical="center" wrapText="1"/>
    </xf>
    <xf numFmtId="3" fontId="38" fillId="0" borderId="26" xfId="395" applyNumberFormat="1" applyFont="1" applyFill="1" applyBorder="1" applyAlignment="1">
      <alignment horizontal="center" vertical="center"/>
    </xf>
    <xf numFmtId="3" fontId="39" fillId="0" borderId="26" xfId="395" applyNumberFormat="1" applyFont="1" applyFill="1" applyBorder="1" applyAlignment="1">
      <alignment horizontal="center" vertical="center"/>
    </xf>
    <xf numFmtId="3" fontId="39" fillId="0" borderId="23" xfId="395" applyNumberFormat="1" applyFont="1" applyFill="1" applyBorder="1" applyAlignment="1">
      <alignment horizontal="center" vertical="center"/>
    </xf>
    <xf numFmtId="0" fontId="40" fillId="0" borderId="0" xfId="0" applyFont="1" applyFill="1" applyAlignment="1">
      <alignment horizontal="center"/>
    </xf>
    <xf numFmtId="0" fontId="36" fillId="0" borderId="0" xfId="0" applyFont="1" applyFill="1" applyBorder="1" applyAlignment="1">
      <alignment horizontal="left" wrapText="1"/>
    </xf>
    <xf numFmtId="167" fontId="41" fillId="0" borderId="18" xfId="0" applyNumberFormat="1" applyFont="1" applyFill="1" applyBorder="1" applyAlignment="1">
      <alignment horizontal="center" wrapText="1"/>
    </xf>
    <xf numFmtId="167" fontId="41" fillId="0" borderId="19" xfId="0" applyNumberFormat="1" applyFont="1" applyFill="1" applyBorder="1" applyAlignment="1">
      <alignment horizontal="center" wrapText="1"/>
    </xf>
    <xf numFmtId="0" fontId="37" fillId="0" borderId="26" xfId="0" applyFont="1" applyFill="1" applyBorder="1" applyAlignment="1">
      <alignment horizontal="right"/>
    </xf>
    <xf numFmtId="0" fontId="38" fillId="0" borderId="20" xfId="0" applyNumberFormat="1" applyFont="1" applyFill="1" applyBorder="1" applyAlignment="1">
      <alignment horizontal="center"/>
    </xf>
    <xf numFmtId="0" fontId="38" fillId="0" borderId="24" xfId="0" applyNumberFormat="1" applyFont="1" applyFill="1" applyBorder="1" applyAlignment="1">
      <alignment horizontal="center"/>
    </xf>
    <xf numFmtId="0" fontId="38" fillId="0" borderId="21" xfId="0" applyNumberFormat="1" applyFont="1" applyFill="1" applyBorder="1" applyAlignment="1">
      <alignment horizontal="center"/>
    </xf>
    <xf numFmtId="0" fontId="38" fillId="0" borderId="19" xfId="0" applyFont="1" applyFill="1" applyBorder="1" applyAlignment="1">
      <alignment horizontal="center"/>
    </xf>
    <xf numFmtId="0" fontId="38" fillId="0" borderId="25" xfId="0" applyFont="1" applyFill="1" applyBorder="1" applyAlignment="1">
      <alignment horizontal="center"/>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2" fillId="0" borderId="0" xfId="394" applyFont="1" applyFill="1" applyBorder="1" applyAlignment="1">
      <alignment horizontal="left" wrapText="1"/>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xf numFmtId="168" fontId="36" fillId="38" borderId="18" xfId="0" applyNumberFormat="1" applyFont="1" applyFill="1" applyBorder="1" applyAlignment="1">
      <alignment horizontal="center" vertical="center"/>
    </xf>
    <xf numFmtId="168" fontId="36" fillId="0" borderId="18" xfId="0" applyNumberFormat="1" applyFont="1" applyFill="1" applyBorder="1" applyAlignment="1">
      <alignment horizontal="center" vertical="center"/>
    </xf>
    <xf numFmtId="168" fontId="37" fillId="0" borderId="18" xfId="0" applyNumberFormat="1" applyFont="1" applyFill="1" applyBorder="1" applyAlignment="1">
      <alignment horizontal="center" vertical="center"/>
    </xf>
    <xf numFmtId="3" fontId="38" fillId="38" borderId="18" xfId="0" applyNumberFormat="1" applyFont="1" applyFill="1" applyBorder="1" applyAlignment="1">
      <alignment horizontal="center" vertical="center"/>
    </xf>
    <xf numFmtId="168" fontId="38" fillId="38" borderId="18" xfId="0" applyNumberFormat="1" applyFont="1" applyFill="1" applyBorder="1" applyAlignment="1">
      <alignment horizontal="center" vertical="center"/>
    </xf>
    <xf numFmtId="168" fontId="36" fillId="39" borderId="18" xfId="0" applyNumberFormat="1" applyFont="1" applyFill="1" applyBorder="1" applyAlignment="1">
      <alignment horizontal="center" vertical="center"/>
    </xf>
    <xf numFmtId="168" fontId="38" fillId="39" borderId="18" xfId="0" applyNumberFormat="1" applyFont="1" applyFill="1" applyBorder="1" applyAlignment="1">
      <alignment horizontal="center" vertical="center"/>
    </xf>
    <xf numFmtId="168" fontId="36" fillId="0" borderId="18" xfId="0" applyNumberFormat="1" applyFont="1" applyBorder="1" applyAlignment="1">
      <alignment horizontal="center" vertical="center"/>
    </xf>
    <xf numFmtId="0" fontId="36" fillId="0" borderId="18" xfId="0" applyFont="1" applyFill="1" applyBorder="1" applyAlignment="1">
      <alignment vertical="center"/>
    </xf>
    <xf numFmtId="0" fontId="38" fillId="38"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1"/>
    </xf>
    <xf numFmtId="0" fontId="37" fillId="0" borderId="18" xfId="0" applyNumberFormat="1" applyFont="1" applyFill="1" applyBorder="1" applyAlignment="1">
      <alignment horizontal="left" vertical="center" wrapText="1"/>
    </xf>
    <xf numFmtId="170" fontId="36" fillId="39"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3"/>
    </xf>
    <xf numFmtId="0" fontId="36" fillId="39" borderId="18" xfId="0" applyNumberFormat="1" applyFont="1" applyFill="1" applyBorder="1" applyAlignment="1">
      <alignment horizontal="left" vertical="center" wrapText="1" indent="3"/>
    </xf>
    <xf numFmtId="0" fontId="36" fillId="38" borderId="18" xfId="0" applyNumberFormat="1" applyFont="1" applyFill="1" applyBorder="1" applyAlignment="1">
      <alignment horizontal="left" vertical="center" wrapText="1"/>
    </xf>
    <xf numFmtId="2" fontId="62" fillId="39" borderId="18" xfId="0" applyNumberFormat="1" applyFont="1" applyFill="1" applyBorder="1" applyAlignment="1">
      <alignment horizontal="left" vertical="center" wrapText="1" indent="3"/>
    </xf>
    <xf numFmtId="168" fontId="36" fillId="38" borderId="18" xfId="0" applyNumberFormat="1" applyFont="1" applyFill="1" applyBorder="1" applyAlignment="1">
      <alignment horizontal="left" vertical="center" wrapText="1" indent="3"/>
    </xf>
    <xf numFmtId="0" fontId="36" fillId="39"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2"/>
    </xf>
    <xf numFmtId="0" fontId="36" fillId="0" borderId="18" xfId="0" applyNumberFormat="1" applyFont="1" applyFill="1" applyBorder="1" applyAlignment="1">
      <alignment horizontal="left" vertical="center" wrapText="1" indent="2"/>
    </xf>
    <xf numFmtId="0" fontId="36" fillId="0" borderId="18" xfId="0" applyFont="1" applyFill="1" applyBorder="1" applyAlignment="1">
      <alignment horizontal="left" vertical="center"/>
    </xf>
    <xf numFmtId="3" fontId="38" fillId="38" borderId="21" xfId="0" applyNumberFormat="1" applyFont="1" applyFill="1" applyBorder="1" applyAlignment="1">
      <alignment horizontal="center" vertical="center"/>
    </xf>
    <xf numFmtId="168" fontId="39" fillId="38" borderId="18" xfId="0" applyNumberFormat="1" applyFont="1" applyFill="1" applyBorder="1" applyAlignment="1">
      <alignment horizontal="center" vertical="center"/>
    </xf>
    <xf numFmtId="3" fontId="38" fillId="0" borderId="21" xfId="0" applyNumberFormat="1" applyFont="1" applyFill="1" applyBorder="1" applyAlignment="1">
      <alignment horizontal="center"/>
    </xf>
    <xf numFmtId="168" fontId="39" fillId="0" borderId="18" xfId="0" applyNumberFormat="1" applyFont="1" applyFill="1" applyBorder="1" applyAlignment="1">
      <alignment horizontal="center"/>
    </xf>
    <xf numFmtId="3" fontId="38" fillId="0" borderId="18" xfId="0" applyNumberFormat="1" applyFont="1" applyFill="1" applyBorder="1" applyAlignment="1">
      <alignment horizontal="center"/>
    </xf>
    <xf numFmtId="168" fontId="36" fillId="38" borderId="21" xfId="0" applyNumberFormat="1" applyFont="1" applyFill="1" applyBorder="1" applyAlignment="1">
      <alignment horizontal="center"/>
    </xf>
    <xf numFmtId="168" fontId="37" fillId="38" borderId="18" xfId="0" applyNumberFormat="1" applyFont="1" applyFill="1" applyBorder="1" applyAlignment="1">
      <alignment horizontal="center"/>
    </xf>
    <xf numFmtId="168" fontId="36" fillId="0" borderId="21" xfId="0" applyNumberFormat="1" applyFont="1" applyFill="1" applyBorder="1" applyAlignment="1">
      <alignment horizontal="center"/>
    </xf>
    <xf numFmtId="3" fontId="38" fillId="38" borderId="21" xfId="0" applyNumberFormat="1" applyFont="1" applyFill="1" applyBorder="1" applyAlignment="1">
      <alignment horizontal="center"/>
    </xf>
    <xf numFmtId="168" fontId="39" fillId="38" borderId="18" xfId="0" applyNumberFormat="1" applyFont="1" applyFill="1" applyBorder="1" applyAlignment="1">
      <alignment horizontal="center"/>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3"/>
  <sheetViews>
    <sheetView tabSelected="1" workbookViewId="0">
      <selection activeCell="C4" sqref="C4"/>
    </sheetView>
  </sheetViews>
  <sheetFormatPr defaultColWidth="8.85546875" defaultRowHeight="12.75" x14ac:dyDescent="0.2"/>
  <cols>
    <col min="1" max="1" width="7.42578125" style="73" customWidth="1"/>
    <col min="2" max="2" width="8.42578125" style="73" customWidth="1"/>
    <col min="3" max="3" width="8.85546875" style="73"/>
    <col min="4" max="4" width="100.140625" style="73" customWidth="1"/>
    <col min="5" max="16384" width="8.85546875" style="73"/>
  </cols>
  <sheetData>
    <row r="3" spans="3:4" x14ac:dyDescent="0.2">
      <c r="C3" s="86"/>
      <c r="D3" s="86"/>
    </row>
    <row r="4" spans="3:4" ht="18" x14ac:dyDescent="0.25">
      <c r="C4" s="74" t="s">
        <v>36</v>
      </c>
      <c r="D4" s="86"/>
    </row>
    <row r="5" spans="3:4" ht="18" x14ac:dyDescent="0.25">
      <c r="C5" s="74"/>
      <c r="D5" s="86"/>
    </row>
    <row r="6" spans="3:4" ht="14.25" x14ac:dyDescent="0.2">
      <c r="C6" s="75" t="s">
        <v>37</v>
      </c>
      <c r="D6" s="86"/>
    </row>
    <row r="7" spans="3:4" x14ac:dyDescent="0.2">
      <c r="C7" s="76" t="s">
        <v>38</v>
      </c>
      <c r="D7" s="77" t="s">
        <v>186</v>
      </c>
    </row>
    <row r="8" spans="3:4" x14ac:dyDescent="0.2">
      <c r="C8" s="76" t="s">
        <v>39</v>
      </c>
      <c r="D8" s="77" t="s">
        <v>40</v>
      </c>
    </row>
    <row r="9" spans="3:4" x14ac:dyDescent="0.2">
      <c r="C9" s="76" t="s">
        <v>41</v>
      </c>
      <c r="D9" s="77" t="s">
        <v>42</v>
      </c>
    </row>
    <row r="10" spans="3:4" x14ac:dyDescent="0.2">
      <c r="C10" s="76" t="s">
        <v>43</v>
      </c>
      <c r="D10" s="77" t="s">
        <v>44</v>
      </c>
    </row>
    <row r="11" spans="3:4" x14ac:dyDescent="0.2">
      <c r="C11" s="86"/>
      <c r="D11" s="86"/>
    </row>
    <row r="12" spans="3:4" x14ac:dyDescent="0.2">
      <c r="C12" s="86"/>
      <c r="D12" s="86"/>
    </row>
    <row r="13" spans="3:4" x14ac:dyDescent="0.2">
      <c r="D13" s="78"/>
    </row>
  </sheetData>
  <hyperlinks>
    <hyperlink ref="D8" location="'2. Commodity structure'!A1" display="Structure of exports and imports according to official statistics data"/>
    <hyperlink ref="D9" location="'3. Export of certain goods'!Область_печати" display="Analysis of price and quantity of supplies for export of certain goods according to official statistics data"/>
    <hyperlink ref="D10" location="'4. Geographical structure'!A1" display="Geographical structure of foreign trade according to official statistics data"/>
    <hyperlink ref="D7" location="'1. Trade turnover'!A1" display="Foreign trade turnover of the Republic of Kazakhstan for 2022-2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0" zoomScaleNormal="80" workbookViewId="0">
      <pane xSplit="1" ySplit="5" topLeftCell="B6" activePane="bottomRight" state="frozen"/>
      <selection pane="topRight" activeCell="B1" sqref="B1"/>
      <selection pane="bottomLeft" activeCell="A6" sqref="A6"/>
      <selection pane="bottomRight" sqref="A1:T1"/>
    </sheetView>
  </sheetViews>
  <sheetFormatPr defaultColWidth="9.140625" defaultRowHeight="12.75" x14ac:dyDescent="0.2"/>
  <cols>
    <col min="1" max="1" width="45.85546875" style="45" customWidth="1"/>
    <col min="2" max="2" width="11" style="43" customWidth="1" collapsed="1"/>
    <col min="3" max="6" width="11" style="43" customWidth="1"/>
    <col min="7" max="11" width="11" style="11" customWidth="1"/>
    <col min="12" max="12" width="11.42578125" style="11" customWidth="1"/>
    <col min="13" max="13" width="11.140625" style="11" customWidth="1"/>
    <col min="14" max="14" width="11.5703125" style="41" customWidth="1"/>
    <col min="15" max="15" width="11.85546875" style="41" customWidth="1"/>
    <col min="16" max="19" width="12.42578125" style="41" customWidth="1"/>
    <col min="20" max="20" width="9.140625" style="41" customWidth="1"/>
    <col min="21" max="16384" width="9.140625" style="41"/>
  </cols>
  <sheetData>
    <row r="1" spans="1:20" ht="16.5" customHeight="1" x14ac:dyDescent="0.2">
      <c r="A1" s="120" t="s">
        <v>186</v>
      </c>
      <c r="B1" s="120"/>
      <c r="C1" s="120"/>
      <c r="D1" s="120"/>
      <c r="E1" s="120"/>
      <c r="F1" s="120"/>
      <c r="G1" s="120"/>
      <c r="H1" s="120"/>
      <c r="I1" s="120"/>
      <c r="J1" s="120"/>
      <c r="K1" s="120"/>
      <c r="L1" s="120"/>
      <c r="M1" s="120"/>
      <c r="N1" s="120"/>
      <c r="O1" s="120"/>
      <c r="P1" s="120"/>
      <c r="Q1" s="120"/>
      <c r="R1" s="120"/>
      <c r="S1" s="120"/>
      <c r="T1" s="120"/>
    </row>
    <row r="2" spans="1:20" x14ac:dyDescent="0.2">
      <c r="A2" s="42"/>
      <c r="B2" s="42"/>
      <c r="C2" s="42"/>
      <c r="D2" s="57"/>
      <c r="E2" s="42"/>
      <c r="F2" s="81"/>
      <c r="G2" s="81"/>
      <c r="H2" s="81"/>
      <c r="I2" s="81"/>
      <c r="J2" s="81"/>
      <c r="K2" s="81"/>
      <c r="L2" s="42"/>
      <c r="M2" s="54"/>
    </row>
    <row r="3" spans="1:20" x14ac:dyDescent="0.2">
      <c r="A3" s="124" t="s">
        <v>66</v>
      </c>
      <c r="B3" s="124"/>
      <c r="C3" s="124"/>
      <c r="D3" s="124"/>
      <c r="E3" s="124"/>
      <c r="F3" s="124"/>
      <c r="G3" s="124"/>
      <c r="H3" s="124"/>
      <c r="I3" s="124"/>
      <c r="J3" s="124"/>
      <c r="K3" s="124"/>
      <c r="L3" s="124"/>
      <c r="M3" s="124"/>
      <c r="N3" s="124"/>
      <c r="O3" s="124"/>
      <c r="P3" s="124"/>
      <c r="Q3" s="124"/>
      <c r="R3" s="124"/>
      <c r="S3" s="124"/>
      <c r="T3" s="124"/>
    </row>
    <row r="4" spans="1:20" ht="15.75" customHeight="1" x14ac:dyDescent="0.2">
      <c r="A4" s="128"/>
      <c r="B4" s="125">
        <v>2024</v>
      </c>
      <c r="C4" s="126"/>
      <c r="D4" s="126"/>
      <c r="E4" s="126"/>
      <c r="F4" s="127"/>
      <c r="G4" s="125">
        <v>2025</v>
      </c>
      <c r="H4" s="126"/>
      <c r="I4" s="126"/>
      <c r="J4" s="126"/>
      <c r="K4" s="127"/>
      <c r="L4" s="122" t="s">
        <v>187</v>
      </c>
      <c r="M4" s="122" t="s">
        <v>188</v>
      </c>
      <c r="N4" s="122" t="s">
        <v>192</v>
      </c>
      <c r="O4" s="122" t="s">
        <v>193</v>
      </c>
      <c r="P4" s="122" t="s">
        <v>189</v>
      </c>
      <c r="Q4" s="122" t="s">
        <v>194</v>
      </c>
      <c r="R4" s="122" t="s">
        <v>190</v>
      </c>
      <c r="S4" s="122" t="s">
        <v>195</v>
      </c>
      <c r="T4" s="122" t="s">
        <v>191</v>
      </c>
    </row>
    <row r="5" spans="1:20" ht="12.75" customHeight="1" x14ac:dyDescent="0.2">
      <c r="A5" s="129"/>
      <c r="B5" s="55" t="s">
        <v>67</v>
      </c>
      <c r="C5" s="47" t="s">
        <v>68</v>
      </c>
      <c r="D5" s="47" t="s">
        <v>69</v>
      </c>
      <c r="E5" s="47" t="s">
        <v>70</v>
      </c>
      <c r="F5" s="47" t="s">
        <v>71</v>
      </c>
      <c r="G5" s="55" t="s">
        <v>67</v>
      </c>
      <c r="H5" s="47" t="s">
        <v>68</v>
      </c>
      <c r="I5" s="47" t="s">
        <v>69</v>
      </c>
      <c r="J5" s="47" t="s">
        <v>70</v>
      </c>
      <c r="K5" s="47" t="s">
        <v>71</v>
      </c>
      <c r="L5" s="123"/>
      <c r="M5" s="123" t="s">
        <v>35</v>
      </c>
      <c r="N5" s="123" t="s">
        <v>35</v>
      </c>
      <c r="O5" s="123" t="s">
        <v>35</v>
      </c>
      <c r="P5" s="123" t="s">
        <v>181</v>
      </c>
      <c r="Q5" s="123" t="s">
        <v>182</v>
      </c>
      <c r="R5" s="123" t="s">
        <v>181</v>
      </c>
      <c r="S5" s="123" t="s">
        <v>182</v>
      </c>
      <c r="T5" s="123" t="s">
        <v>179</v>
      </c>
    </row>
    <row r="6" spans="1:20" s="44" customFormat="1" ht="12.75" customHeight="1" x14ac:dyDescent="0.2">
      <c r="A6" s="162" t="s">
        <v>46</v>
      </c>
      <c r="B6" s="153">
        <f>B10-B22</f>
        <v>5716.0903971118169</v>
      </c>
      <c r="C6" s="153">
        <f>C10-C22</f>
        <v>5395.2397017767362</v>
      </c>
      <c r="D6" s="153">
        <f>D10-D22</f>
        <v>3908.6761769986897</v>
      </c>
      <c r="E6" s="153">
        <f>E10-E22</f>
        <v>2463.1687925658371</v>
      </c>
      <c r="F6" s="153">
        <f>B6+C6+D6+E6</f>
        <v>17483.175068453078</v>
      </c>
      <c r="G6" s="153">
        <f>G10-G22</f>
        <v>4826.9448909879811</v>
      </c>
      <c r="H6" s="153">
        <f>H10-H22</f>
        <v>2887.7748931156784</v>
      </c>
      <c r="I6" s="153">
        <f>I10-I22</f>
        <v>2999.2872678141284</v>
      </c>
      <c r="J6" s="153">
        <f>J10-J22</f>
        <v>329.80188502584497</v>
      </c>
      <c r="K6" s="153">
        <f>G6+H6+I6+J6</f>
        <v>11043.808936943633</v>
      </c>
      <c r="L6" s="153"/>
      <c r="M6" s="153"/>
      <c r="N6" s="153"/>
      <c r="O6" s="153"/>
      <c r="P6" s="153"/>
      <c r="Q6" s="153"/>
      <c r="R6" s="153"/>
      <c r="S6" s="153"/>
      <c r="T6" s="153"/>
    </row>
    <row r="7" spans="1:20" x14ac:dyDescent="0.2">
      <c r="A7" s="101" t="s">
        <v>47</v>
      </c>
      <c r="B7" s="154">
        <f>B12-B24</f>
        <v>5576.231105040024</v>
      </c>
      <c r="C7" s="154">
        <f>C12-C24</f>
        <v>5676.0281412100157</v>
      </c>
      <c r="D7" s="154">
        <f>D12-D24</f>
        <v>5438.673881620005</v>
      </c>
      <c r="E7" s="154">
        <f>E12-E24</f>
        <v>4585.150532070038</v>
      </c>
      <c r="F7" s="154">
        <f>B7+C7+D7+E7</f>
        <v>21276.083659940083</v>
      </c>
      <c r="G7" s="154">
        <f>G12-G24</f>
        <v>3129.0352337700224</v>
      </c>
      <c r="H7" s="154">
        <f>H12-H24</f>
        <v>4321.1817891500687</v>
      </c>
      <c r="I7" s="154">
        <f>I12-I24</f>
        <v>4083.3694895500012</v>
      </c>
      <c r="J7" s="154">
        <f>J12-J24</f>
        <v>2670.0728952799291</v>
      </c>
      <c r="K7" s="154">
        <f>G7+H7+I7+J7</f>
        <v>14203.659407750021</v>
      </c>
      <c r="L7" s="155"/>
      <c r="M7" s="155"/>
      <c r="N7" s="155"/>
      <c r="O7" s="155"/>
      <c r="P7" s="155"/>
      <c r="Q7" s="155"/>
      <c r="R7" s="155"/>
      <c r="S7" s="155"/>
      <c r="T7" s="155"/>
    </row>
    <row r="8" spans="1:20" x14ac:dyDescent="0.2">
      <c r="A8" s="163" t="s">
        <v>48</v>
      </c>
      <c r="B8" s="153">
        <f>B14-B26</f>
        <v>-486.44399899999991</v>
      </c>
      <c r="C8" s="153">
        <f>C14-C26</f>
        <v>-641.45583699999997</v>
      </c>
      <c r="D8" s="153">
        <f>D14-D26</f>
        <v>-768.42095400000017</v>
      </c>
      <c r="E8" s="153">
        <f>E14-E26</f>
        <v>-728.41624300000001</v>
      </c>
      <c r="F8" s="153">
        <f>B8+C8+D8+E8</f>
        <v>-2624.7370329999999</v>
      </c>
      <c r="G8" s="153">
        <f>G14-G26</f>
        <v>-546.85729000000003</v>
      </c>
      <c r="H8" s="153">
        <f>H14-H26</f>
        <v>-648.16650300000003</v>
      </c>
      <c r="I8" s="153">
        <f>I14-I26</f>
        <v>-772.67403499999989</v>
      </c>
      <c r="J8" s="153">
        <f>J14-J26</f>
        <v>-715.63795200000004</v>
      </c>
      <c r="K8" s="153">
        <f>G8+H8+I8+J8</f>
        <v>-2683.3357799999999</v>
      </c>
      <c r="L8" s="153"/>
      <c r="M8" s="153"/>
      <c r="N8" s="153"/>
      <c r="O8" s="153"/>
      <c r="P8" s="153"/>
      <c r="Q8" s="153"/>
      <c r="R8" s="153"/>
      <c r="S8" s="153"/>
      <c r="T8" s="153"/>
    </row>
    <row r="9" spans="1:20" x14ac:dyDescent="0.2">
      <c r="A9" s="164"/>
      <c r="B9" s="155"/>
      <c r="C9" s="155"/>
      <c r="D9" s="155"/>
      <c r="E9" s="155"/>
      <c r="F9" s="155"/>
      <c r="G9" s="155"/>
      <c r="H9" s="155"/>
      <c r="I9" s="155"/>
      <c r="J9" s="155"/>
      <c r="K9" s="155"/>
      <c r="L9" s="154"/>
      <c r="M9" s="154"/>
      <c r="N9" s="154"/>
      <c r="O9" s="154"/>
      <c r="P9" s="154"/>
      <c r="Q9" s="154"/>
      <c r="R9" s="154"/>
      <c r="S9" s="154"/>
      <c r="T9" s="154"/>
    </row>
    <row r="10" spans="1:20" s="44" customFormat="1" x14ac:dyDescent="0.2">
      <c r="A10" s="162" t="s">
        <v>49</v>
      </c>
      <c r="B10" s="156">
        <v>18836.734201020034</v>
      </c>
      <c r="C10" s="156">
        <v>20678.249502621758</v>
      </c>
      <c r="D10" s="156">
        <v>19707.110661332645</v>
      </c>
      <c r="E10" s="156">
        <v>19056.417974206754</v>
      </c>
      <c r="F10" s="156">
        <f t="shared" ref="F10:F16" si="0">B10+C10+D10+E10</f>
        <v>78278.512339181179</v>
      </c>
      <c r="G10" s="156">
        <v>18417.725459114943</v>
      </c>
      <c r="H10" s="156">
        <v>19470.022737253614</v>
      </c>
      <c r="I10" s="156">
        <v>20149.757726502863</v>
      </c>
      <c r="J10" s="156">
        <v>19287.891239466066</v>
      </c>
      <c r="K10" s="156">
        <f t="shared" ref="K10:K32" si="1">G10+H10+I10+J10</f>
        <v>77325.397162337496</v>
      </c>
      <c r="L10" s="157">
        <f>G10/B10*100</f>
        <v>97.775576501565752</v>
      </c>
      <c r="M10" s="157">
        <f>G10/E10*100</f>
        <v>96.648412540298537</v>
      </c>
      <c r="N10" s="157">
        <f>H10/C10*100</f>
        <v>94.157016215444372</v>
      </c>
      <c r="O10" s="157">
        <f>H10/G10*100</f>
        <v>105.71350289955532</v>
      </c>
      <c r="P10" s="157">
        <f>I10/D10*100</f>
        <v>102.24612868307852</v>
      </c>
      <c r="Q10" s="157">
        <f>I10/H10*100</f>
        <v>103.49118744452545</v>
      </c>
      <c r="R10" s="157">
        <f>J10/E10*100</f>
        <v>101.21467353189155</v>
      </c>
      <c r="S10" s="157">
        <f>J10/I10*100</f>
        <v>95.722695534432205</v>
      </c>
      <c r="T10" s="157">
        <f>K10/F10*100</f>
        <v>98.782405096415431</v>
      </c>
    </row>
    <row r="11" spans="1:20" s="44" customFormat="1" ht="16.5" customHeight="1" x14ac:dyDescent="0.2">
      <c r="A11" s="165" t="s">
        <v>50</v>
      </c>
      <c r="B11" s="158">
        <v>18758.661461580032</v>
      </c>
      <c r="C11" s="158">
        <v>20422.617861340023</v>
      </c>
      <c r="D11" s="158">
        <v>19652.517212068058</v>
      </c>
      <c r="E11" s="158">
        <v>18858.153322226754</v>
      </c>
      <c r="F11" s="158">
        <f t="shared" si="0"/>
        <v>77691.949857214873</v>
      </c>
      <c r="G11" s="158">
        <v>18269.301224354942</v>
      </c>
      <c r="H11" s="158">
        <v>19309.388549593616</v>
      </c>
      <c r="I11" s="158">
        <v>19938.259019462861</v>
      </c>
      <c r="J11" s="158">
        <v>19232.109547616066</v>
      </c>
      <c r="K11" s="158">
        <f t="shared" si="1"/>
        <v>76749.058341027485</v>
      </c>
      <c r="L11" s="159"/>
      <c r="M11" s="159"/>
      <c r="N11" s="159"/>
      <c r="O11" s="159"/>
      <c r="P11" s="159"/>
      <c r="Q11" s="159"/>
      <c r="R11" s="159"/>
      <c r="S11" s="159"/>
      <c r="T11" s="159"/>
    </row>
    <row r="12" spans="1:20" x14ac:dyDescent="0.2">
      <c r="A12" s="163" t="s">
        <v>51</v>
      </c>
      <c r="B12" s="153">
        <v>18614.48997044003</v>
      </c>
      <c r="C12" s="153">
        <v>21031.853965470018</v>
      </c>
      <c r="D12" s="153">
        <v>20962.661816180007</v>
      </c>
      <c r="E12" s="153">
        <v>21065.04729181002</v>
      </c>
      <c r="F12" s="153">
        <f t="shared" si="0"/>
        <v>81674.053043900072</v>
      </c>
      <c r="G12" s="153">
        <v>16450.569968790009</v>
      </c>
      <c r="H12" s="153">
        <v>20539.170430140017</v>
      </c>
      <c r="I12" s="153">
        <v>20679.280002580017</v>
      </c>
      <c r="J12" s="153">
        <v>21369.515403539994</v>
      </c>
      <c r="K12" s="153">
        <f t="shared" si="1"/>
        <v>79038.535805050036</v>
      </c>
      <c r="L12" s="153">
        <f>G12/B12*100</f>
        <v>88.375077667524891</v>
      </c>
      <c r="M12" s="153">
        <f>G12/E12*100</f>
        <v>78.094151610027012</v>
      </c>
      <c r="N12" s="153">
        <f>H12/C12*100</f>
        <v>97.657441250120485</v>
      </c>
      <c r="O12" s="153">
        <f>H12/G12*100</f>
        <v>124.85385290057968</v>
      </c>
      <c r="P12" s="153">
        <f>I12/D12*100</f>
        <v>98.648159207619031</v>
      </c>
      <c r="Q12" s="153">
        <f>I12/H12*100</f>
        <v>100.68215789394492</v>
      </c>
      <c r="R12" s="153">
        <f>J12/E12*100</f>
        <v>101.44537112835417</v>
      </c>
      <c r="S12" s="153">
        <f>J12/I12*100</f>
        <v>103.33781157213338</v>
      </c>
      <c r="T12" s="153">
        <f>K12/F12*100</f>
        <v>96.773127889914505</v>
      </c>
    </row>
    <row r="13" spans="1:20" ht="24" customHeight="1" x14ac:dyDescent="0.2">
      <c r="A13" s="101" t="s">
        <v>52</v>
      </c>
      <c r="B13" s="154">
        <f>B11-B12</f>
        <v>144.17149114000131</v>
      </c>
      <c r="C13" s="154">
        <f>C11-C12</f>
        <v>-609.23610412999551</v>
      </c>
      <c r="D13" s="154">
        <f>D11-D12</f>
        <v>-1310.1446041119489</v>
      </c>
      <c r="E13" s="154">
        <f>E11-E12</f>
        <v>-2206.8939695832669</v>
      </c>
      <c r="F13" s="154">
        <f>B13+C13+D13+E13</f>
        <v>-3982.1031866852099</v>
      </c>
      <c r="G13" s="154">
        <f>G11-G12</f>
        <v>1818.7312555649332</v>
      </c>
      <c r="H13" s="154">
        <f>H11-H12</f>
        <v>-1229.7818805464012</v>
      </c>
      <c r="I13" s="154">
        <f>I11-I12</f>
        <v>-741.02098311715599</v>
      </c>
      <c r="J13" s="154">
        <f>J11-J12</f>
        <v>-2137.4058559239274</v>
      </c>
      <c r="K13" s="154">
        <f t="shared" si="1"/>
        <v>-2289.4774640225514</v>
      </c>
      <c r="L13" s="158"/>
      <c r="M13" s="158"/>
      <c r="N13" s="158"/>
      <c r="O13" s="158"/>
      <c r="P13" s="158"/>
      <c r="Q13" s="158"/>
      <c r="R13" s="158"/>
      <c r="S13" s="158"/>
      <c r="T13" s="158"/>
    </row>
    <row r="14" spans="1:20" x14ac:dyDescent="0.2">
      <c r="A14" s="166" t="s">
        <v>48</v>
      </c>
      <c r="B14" s="153">
        <v>58.365425999999999</v>
      </c>
      <c r="C14" s="153">
        <v>86.602887999999993</v>
      </c>
      <c r="D14" s="153">
        <v>117.65751599999999</v>
      </c>
      <c r="E14" s="153">
        <v>72.680841999999998</v>
      </c>
      <c r="F14" s="153">
        <f t="shared" si="0"/>
        <v>335.30667199999993</v>
      </c>
      <c r="G14" s="153">
        <v>60.601334999999992</v>
      </c>
      <c r="H14" s="153">
        <v>97.584367</v>
      </c>
      <c r="I14" s="153">
        <v>122.49395499999999</v>
      </c>
      <c r="J14" s="153">
        <v>71.940853000000004</v>
      </c>
      <c r="K14" s="153">
        <f t="shared" si="1"/>
        <v>352.62050999999997</v>
      </c>
      <c r="L14" s="153">
        <f>G14/B14*100</f>
        <v>103.83087926060884</v>
      </c>
      <c r="M14" s="153">
        <f>G14/E14*100</f>
        <v>83.380067336038834</v>
      </c>
      <c r="N14" s="153">
        <f>H14/C14*100</f>
        <v>112.68026881505384</v>
      </c>
      <c r="O14" s="153">
        <f>H14/G14*100</f>
        <v>161.02676120913839</v>
      </c>
      <c r="P14" s="153">
        <f>I14/D14*100</f>
        <v>104.11060777451735</v>
      </c>
      <c r="Q14" s="153">
        <f>I14/H14*100</f>
        <v>125.52620749182088</v>
      </c>
      <c r="R14" s="153">
        <f>J14/E14*100</f>
        <v>98.981865124787632</v>
      </c>
      <c r="S14" s="153">
        <f>J14/I14*100</f>
        <v>58.730125090662646</v>
      </c>
      <c r="T14" s="153">
        <f>K14/F14*100</f>
        <v>105.16358290657575</v>
      </c>
    </row>
    <row r="15" spans="1:20" x14ac:dyDescent="0.2">
      <c r="A15" s="167" t="s">
        <v>53</v>
      </c>
      <c r="B15" s="158">
        <v>115.18730999999998</v>
      </c>
      <c r="C15" s="158">
        <v>115.74258999999999</v>
      </c>
      <c r="D15" s="158">
        <v>113.29425000000002</v>
      </c>
      <c r="E15" s="158">
        <v>109.69887</v>
      </c>
      <c r="F15" s="158">
        <f t="shared" si="0"/>
        <v>453.92302000000001</v>
      </c>
      <c r="G15" s="158">
        <v>99.070769999999996</v>
      </c>
      <c r="H15" s="158">
        <v>116.48774</v>
      </c>
      <c r="I15" s="158">
        <v>125.11143</v>
      </c>
      <c r="J15" s="158">
        <v>101.57618000000001</v>
      </c>
      <c r="K15" s="158">
        <f t="shared" si="1"/>
        <v>442.24612000000002</v>
      </c>
      <c r="L15" s="158"/>
      <c r="M15" s="158"/>
      <c r="N15" s="158"/>
      <c r="O15" s="158"/>
      <c r="P15" s="158"/>
      <c r="Q15" s="158"/>
      <c r="R15" s="158"/>
      <c r="S15" s="158"/>
      <c r="T15" s="158"/>
    </row>
    <row r="16" spans="1:20" x14ac:dyDescent="0.2">
      <c r="A16" s="166" t="s">
        <v>54</v>
      </c>
      <c r="B16" s="153">
        <v>-138.43164999999999</v>
      </c>
      <c r="C16" s="153">
        <v>-114.54505</v>
      </c>
      <c r="D16" s="153">
        <v>-93.456379999999996</v>
      </c>
      <c r="E16" s="153">
        <v>-129.91660999999999</v>
      </c>
      <c r="F16" s="153">
        <f t="shared" si="0"/>
        <v>-476.34969000000001</v>
      </c>
      <c r="G16" s="153">
        <v>-69.457259999999991</v>
      </c>
      <c r="H16" s="153">
        <v>-169.84139000000002</v>
      </c>
      <c r="I16" s="153">
        <v>-132.80027999999999</v>
      </c>
      <c r="J16" s="153">
        <v>-122.18977000000001</v>
      </c>
      <c r="K16" s="153">
        <f t="shared" si="1"/>
        <v>-494.28870000000001</v>
      </c>
      <c r="L16" s="153"/>
      <c r="M16" s="153"/>
      <c r="N16" s="153"/>
      <c r="O16" s="153"/>
      <c r="P16" s="153"/>
      <c r="Q16" s="153"/>
      <c r="R16" s="153"/>
      <c r="S16" s="153"/>
      <c r="T16" s="153"/>
    </row>
    <row r="17" spans="1:20" x14ac:dyDescent="0.2">
      <c r="A17" s="167" t="s">
        <v>55</v>
      </c>
      <c r="B17" s="158">
        <f>B13-SUM(B14:B16)</f>
        <v>109.05040514000132</v>
      </c>
      <c r="C17" s="158">
        <f>C13-SUM(C14:C16)</f>
        <v>-697.03653212999552</v>
      </c>
      <c r="D17" s="158">
        <f>D13-SUM(D14:D16)</f>
        <v>-1447.6399901119489</v>
      </c>
      <c r="E17" s="158">
        <f>E13-SUM(E14:E16)</f>
        <v>-2259.357071583267</v>
      </c>
      <c r="F17" s="158">
        <f>B17+C17+D17+E17</f>
        <v>-4294.9831886852098</v>
      </c>
      <c r="G17" s="158">
        <f>G13-SUM(G14:G16)</f>
        <v>1728.5164105649333</v>
      </c>
      <c r="H17" s="158">
        <f>H13-SUM(H14:H16)</f>
        <v>-1274.0125975464011</v>
      </c>
      <c r="I17" s="158">
        <f>I13-SUM(I14:I16)</f>
        <v>-855.82608811715602</v>
      </c>
      <c r="J17" s="158">
        <f>J13-SUM(J14:J16)</f>
        <v>-2188.7331189239276</v>
      </c>
      <c r="K17" s="158">
        <f t="shared" si="1"/>
        <v>-2590.0553940225514</v>
      </c>
      <c r="L17" s="158"/>
      <c r="M17" s="158"/>
      <c r="N17" s="158"/>
      <c r="O17" s="158"/>
      <c r="P17" s="158"/>
      <c r="Q17" s="158"/>
      <c r="R17" s="158"/>
      <c r="S17" s="158"/>
      <c r="T17" s="158"/>
    </row>
    <row r="18" spans="1:20" x14ac:dyDescent="0.2">
      <c r="A18" s="168" t="s">
        <v>56</v>
      </c>
      <c r="B18" s="153">
        <v>5.0254600000000664</v>
      </c>
      <c r="C18" s="153">
        <v>141.53066831173379</v>
      </c>
      <c r="D18" s="153">
        <v>-51.536815805417007</v>
      </c>
      <c r="E18" s="153">
        <v>71.146999999999991</v>
      </c>
      <c r="F18" s="153">
        <f>B18+C18+D18+E18</f>
        <v>166.16631250631684</v>
      </c>
      <c r="G18" s="153">
        <v>30.525079999999988</v>
      </c>
      <c r="H18" s="153">
        <v>24.432520000000011</v>
      </c>
      <c r="I18" s="153">
        <v>31.745402000000027</v>
      </c>
      <c r="J18" s="153">
        <v>-130.01041000000004</v>
      </c>
      <c r="K18" s="153">
        <f t="shared" si="1"/>
        <v>-43.307408000000009</v>
      </c>
      <c r="L18" s="153"/>
      <c r="M18" s="153"/>
      <c r="N18" s="153"/>
      <c r="O18" s="153"/>
      <c r="P18" s="153"/>
      <c r="Q18" s="153"/>
      <c r="R18" s="153"/>
      <c r="S18" s="153"/>
      <c r="T18" s="153"/>
    </row>
    <row r="19" spans="1:20" ht="25.5" x14ac:dyDescent="0.2">
      <c r="A19" s="169" t="s">
        <v>57</v>
      </c>
      <c r="B19" s="158">
        <v>-496.95567999999997</v>
      </c>
      <c r="C19" s="158">
        <v>-297.03356832622069</v>
      </c>
      <c r="D19" s="158">
        <v>-280.39419526782547</v>
      </c>
      <c r="E19" s="158">
        <v>-242.08841000000001</v>
      </c>
      <c r="F19" s="158">
        <f>B19+C19+D19+E19</f>
        <v>-1316.4718535940463</v>
      </c>
      <c r="G19" s="158">
        <v>-110.60328</v>
      </c>
      <c r="H19" s="158">
        <v>-170.49881999999999</v>
      </c>
      <c r="I19" s="158">
        <v>-107.79022999999999</v>
      </c>
      <c r="J19" s="158">
        <v>-309.82431000000003</v>
      </c>
      <c r="K19" s="158">
        <f t="shared" si="1"/>
        <v>-698.7166400000001</v>
      </c>
      <c r="L19" s="158"/>
      <c r="M19" s="158"/>
      <c r="N19" s="158"/>
      <c r="O19" s="158"/>
      <c r="P19" s="158"/>
      <c r="Q19" s="158"/>
      <c r="R19" s="158"/>
      <c r="S19" s="158"/>
      <c r="T19" s="158"/>
    </row>
    <row r="20" spans="1:20" x14ac:dyDescent="0.2">
      <c r="A20" s="170" t="s">
        <v>58</v>
      </c>
      <c r="B20" s="153">
        <v>501.98114000000004</v>
      </c>
      <c r="C20" s="153">
        <v>438.56423663795448</v>
      </c>
      <c r="D20" s="153">
        <v>228.85737946240846</v>
      </c>
      <c r="E20" s="153">
        <v>313.23541</v>
      </c>
      <c r="F20" s="153">
        <f>B20+C20+D20+E20</f>
        <v>1482.6381661003629</v>
      </c>
      <c r="G20" s="153">
        <v>141.12835999999999</v>
      </c>
      <c r="H20" s="153">
        <v>194.93134000000001</v>
      </c>
      <c r="I20" s="153">
        <v>139.53563200000002</v>
      </c>
      <c r="J20" s="153">
        <v>179.81389999999999</v>
      </c>
      <c r="K20" s="153">
        <f t="shared" si="1"/>
        <v>655.40923199999997</v>
      </c>
      <c r="L20" s="153"/>
      <c r="M20" s="153"/>
      <c r="N20" s="153"/>
      <c r="O20" s="153"/>
      <c r="P20" s="153"/>
      <c r="Q20" s="153"/>
      <c r="R20" s="153"/>
      <c r="S20" s="153"/>
      <c r="T20" s="153"/>
    </row>
    <row r="21" spans="1:20" x14ac:dyDescent="0.2">
      <c r="A21" s="171" t="s">
        <v>59</v>
      </c>
      <c r="B21" s="158">
        <v>73.047279439999997</v>
      </c>
      <c r="C21" s="158">
        <v>114.10097296999999</v>
      </c>
      <c r="D21" s="158">
        <v>106.13026507000001</v>
      </c>
      <c r="E21" s="158">
        <v>127.11765197999999</v>
      </c>
      <c r="F21" s="158">
        <f>B21+C21+D21+E21</f>
        <v>420.39616946000001</v>
      </c>
      <c r="G21" s="158">
        <v>117.89915476000002</v>
      </c>
      <c r="H21" s="158">
        <v>136.20166766</v>
      </c>
      <c r="I21" s="158">
        <v>179.75330503999999</v>
      </c>
      <c r="J21" s="158">
        <v>185.79210184999999</v>
      </c>
      <c r="K21" s="158">
        <f t="shared" si="1"/>
        <v>619.64622930999997</v>
      </c>
      <c r="L21" s="158"/>
      <c r="M21" s="158"/>
      <c r="N21" s="158"/>
      <c r="O21" s="158"/>
      <c r="P21" s="158"/>
      <c r="Q21" s="158"/>
      <c r="R21" s="158"/>
      <c r="S21" s="158"/>
      <c r="T21" s="158"/>
    </row>
    <row r="22" spans="1:20" s="44" customFormat="1" x14ac:dyDescent="0.2">
      <c r="A22" s="162" t="s">
        <v>60</v>
      </c>
      <c r="B22" s="156">
        <v>13120.643803908217</v>
      </c>
      <c r="C22" s="156">
        <v>15283.009800845022</v>
      </c>
      <c r="D22" s="156">
        <v>15798.434484333955</v>
      </c>
      <c r="E22" s="156">
        <v>16593.249181640917</v>
      </c>
      <c r="F22" s="156">
        <f t="shared" ref="F22:F30" si="2">B22+C22+D22+E22</f>
        <v>60795.337270728109</v>
      </c>
      <c r="G22" s="156">
        <v>13590.780568126962</v>
      </c>
      <c r="H22" s="156">
        <v>16582.247844137935</v>
      </c>
      <c r="I22" s="156">
        <v>17150.470458688735</v>
      </c>
      <c r="J22" s="156">
        <v>18958.089354440221</v>
      </c>
      <c r="K22" s="156">
        <f t="shared" si="1"/>
        <v>66281.588225393847</v>
      </c>
      <c r="L22" s="157">
        <f>G22/B22*100</f>
        <v>103.58318365504829</v>
      </c>
      <c r="M22" s="157">
        <f>G22/E22*100</f>
        <v>81.905481074580962</v>
      </c>
      <c r="N22" s="157">
        <f>H22/C22*100</f>
        <v>108.50119224042555</v>
      </c>
      <c r="O22" s="157">
        <f>H22/G22*100</f>
        <v>122.01100415841124</v>
      </c>
      <c r="P22" s="157">
        <f>I22/D22*100</f>
        <v>108.5580376694633</v>
      </c>
      <c r="Q22" s="157">
        <f>I22/H22*100</f>
        <v>103.42669232719058</v>
      </c>
      <c r="R22" s="157">
        <f>J22/E22*100</f>
        <v>114.25182100812303</v>
      </c>
      <c r="S22" s="157">
        <f>J22/I22*100</f>
        <v>110.53976274356785</v>
      </c>
      <c r="T22" s="157">
        <f>K22/F22*100</f>
        <v>109.02413112741669</v>
      </c>
    </row>
    <row r="23" spans="1:20" s="44" customFormat="1" ht="17.25" customHeight="1" x14ac:dyDescent="0.2">
      <c r="A23" s="165" t="s">
        <v>50</v>
      </c>
      <c r="B23" s="158">
        <v>13081.135343318218</v>
      </c>
      <c r="C23" s="158">
        <v>15075.875429145022</v>
      </c>
      <c r="D23" s="158">
        <v>15650.579215223956</v>
      </c>
      <c r="E23" s="158">
        <v>16446.400871360918</v>
      </c>
      <c r="F23" s="158">
        <f t="shared" si="2"/>
        <v>60253.990859048121</v>
      </c>
      <c r="G23" s="158">
        <v>13584.722295726962</v>
      </c>
      <c r="H23" s="158">
        <v>16548.919327217936</v>
      </c>
      <c r="I23" s="158">
        <v>16834.506199818734</v>
      </c>
      <c r="J23" s="158">
        <v>18560.28676307022</v>
      </c>
      <c r="K23" s="158">
        <f t="shared" si="1"/>
        <v>65528.434585833849</v>
      </c>
      <c r="L23" s="159"/>
      <c r="M23" s="159"/>
      <c r="N23" s="159"/>
      <c r="O23" s="159"/>
      <c r="P23" s="159"/>
      <c r="Q23" s="159"/>
      <c r="R23" s="159"/>
      <c r="S23" s="159"/>
      <c r="T23" s="159"/>
    </row>
    <row r="24" spans="1:20" x14ac:dyDescent="0.2">
      <c r="A24" s="163" t="s">
        <v>61</v>
      </c>
      <c r="B24" s="153">
        <v>13038.258865400006</v>
      </c>
      <c r="C24" s="153">
        <v>15355.825824260002</v>
      </c>
      <c r="D24" s="153">
        <v>15523.987934560002</v>
      </c>
      <c r="E24" s="153">
        <v>16479.896759739982</v>
      </c>
      <c r="F24" s="153">
        <f t="shared" si="2"/>
        <v>60397.969383959993</v>
      </c>
      <c r="G24" s="153">
        <v>13321.534735019986</v>
      </c>
      <c r="H24" s="153">
        <v>16217.988640989948</v>
      </c>
      <c r="I24" s="153">
        <v>16595.910513030016</v>
      </c>
      <c r="J24" s="153">
        <v>18699.442508260065</v>
      </c>
      <c r="K24" s="153">
        <f t="shared" si="1"/>
        <v>64834.876397300017</v>
      </c>
      <c r="L24" s="153">
        <f>G24/B24*100</f>
        <v>102.17265106134468</v>
      </c>
      <c r="M24" s="153">
        <f>G24/E24*100</f>
        <v>80.835061828567973</v>
      </c>
      <c r="N24" s="153">
        <f>H24/C24*100</f>
        <v>105.61456496444399</v>
      </c>
      <c r="O24" s="153">
        <f>H24/G24*100</f>
        <v>121.7426442492072</v>
      </c>
      <c r="P24" s="153">
        <f>I24/D24*100</f>
        <v>106.90494338818483</v>
      </c>
      <c r="Q24" s="153">
        <f>I24/H24*100</f>
        <v>102.33026351421219</v>
      </c>
      <c r="R24" s="153">
        <f>J24/E24*100</f>
        <v>113.46820177868094</v>
      </c>
      <c r="S24" s="153">
        <f>J24/I24*100</f>
        <v>112.67500203485969</v>
      </c>
      <c r="T24" s="153">
        <f>K24/F24*100</f>
        <v>107.34611951129327</v>
      </c>
    </row>
    <row r="25" spans="1:20" ht="28.5" customHeight="1" x14ac:dyDescent="0.2">
      <c r="A25" s="101" t="s">
        <v>52</v>
      </c>
      <c r="B25" s="160">
        <f>B23-B24</f>
        <v>42.876477918211094</v>
      </c>
      <c r="C25" s="160">
        <f>C23-C24</f>
        <v>-279.95039511497998</v>
      </c>
      <c r="D25" s="160">
        <f>D23-D24</f>
        <v>126.59128066395351</v>
      </c>
      <c r="E25" s="160">
        <f>E23-E24</f>
        <v>-33.495888379064127</v>
      </c>
      <c r="F25" s="160">
        <f>B25+C25+D25+E25</f>
        <v>-143.9785249118795</v>
      </c>
      <c r="G25" s="160">
        <f>G23-G24</f>
        <v>263.187560706976</v>
      </c>
      <c r="H25" s="160">
        <f>H23-H24</f>
        <v>330.93068622798819</v>
      </c>
      <c r="I25" s="160">
        <f>I23-I24</f>
        <v>238.59568678871801</v>
      </c>
      <c r="J25" s="160">
        <f>J23-J24</f>
        <v>-139.15574518984431</v>
      </c>
      <c r="K25" s="160">
        <f t="shared" si="1"/>
        <v>693.55818853383789</v>
      </c>
      <c r="L25" s="154"/>
      <c r="M25" s="154"/>
      <c r="N25" s="154"/>
      <c r="O25" s="154"/>
      <c r="P25" s="154"/>
      <c r="Q25" s="154"/>
      <c r="R25" s="154"/>
      <c r="S25" s="154"/>
      <c r="T25" s="154"/>
    </row>
    <row r="26" spans="1:20" x14ac:dyDescent="0.2">
      <c r="A26" s="172" t="s">
        <v>48</v>
      </c>
      <c r="B26" s="153">
        <v>544.80942499999992</v>
      </c>
      <c r="C26" s="153">
        <v>728.05872499999998</v>
      </c>
      <c r="D26" s="153">
        <v>886.07847000000015</v>
      </c>
      <c r="E26" s="153">
        <v>801.09708499999999</v>
      </c>
      <c r="F26" s="153">
        <f t="shared" si="2"/>
        <v>2960.0437049999996</v>
      </c>
      <c r="G26" s="153">
        <v>607.45862499999998</v>
      </c>
      <c r="H26" s="153">
        <v>745.75087000000008</v>
      </c>
      <c r="I26" s="153">
        <v>895.16798999999992</v>
      </c>
      <c r="J26" s="153">
        <v>787.57880499999999</v>
      </c>
      <c r="K26" s="153">
        <f t="shared" si="1"/>
        <v>3035.9562900000001</v>
      </c>
      <c r="L26" s="153">
        <f>G26/B26*100</f>
        <v>111.49928711310383</v>
      </c>
      <c r="M26" s="153">
        <f>G26/E26*100</f>
        <v>75.828340456388005</v>
      </c>
      <c r="N26" s="153">
        <f>H26/C26*100</f>
        <v>102.43004367539173</v>
      </c>
      <c r="O26" s="153">
        <f>H26/G26*100</f>
        <v>122.76570605940447</v>
      </c>
      <c r="P26" s="153">
        <f>I26/D26*100</f>
        <v>101.02581433899414</v>
      </c>
      <c r="Q26" s="153">
        <f>I26/H26*100</f>
        <v>120.0357956002116</v>
      </c>
      <c r="R26" s="153">
        <f>J26/E26*100</f>
        <v>98.312529123732858</v>
      </c>
      <c r="S26" s="153">
        <f>J26/I26*100</f>
        <v>87.981117935193382</v>
      </c>
      <c r="T26" s="153">
        <f>K26/F26*100</f>
        <v>102.56457649161639</v>
      </c>
    </row>
    <row r="27" spans="1:20" x14ac:dyDescent="0.2">
      <c r="A27" s="173" t="s">
        <v>53</v>
      </c>
      <c r="B27" s="154">
        <v>38.978730000000006</v>
      </c>
      <c r="C27" s="154">
        <v>25.525559999999999</v>
      </c>
      <c r="D27" s="154">
        <v>33.234839999999998</v>
      </c>
      <c r="E27" s="154">
        <v>30.684039999999996</v>
      </c>
      <c r="F27" s="154">
        <f t="shared" si="2"/>
        <v>128.42316999999997</v>
      </c>
      <c r="G27" s="154">
        <v>31.140819999999998</v>
      </c>
      <c r="H27" s="154">
        <v>32.630050000000004</v>
      </c>
      <c r="I27" s="154">
        <v>41.778880000000001</v>
      </c>
      <c r="J27" s="154">
        <v>40.62865</v>
      </c>
      <c r="K27" s="154">
        <f t="shared" si="1"/>
        <v>146.17840000000001</v>
      </c>
      <c r="L27" s="154"/>
      <c r="M27" s="154"/>
      <c r="N27" s="154"/>
      <c r="O27" s="154"/>
      <c r="P27" s="154"/>
      <c r="Q27" s="154"/>
      <c r="R27" s="154"/>
      <c r="S27" s="154"/>
      <c r="T27" s="154"/>
    </row>
    <row r="28" spans="1:20" x14ac:dyDescent="0.2">
      <c r="A28" s="172" t="s">
        <v>54</v>
      </c>
      <c r="B28" s="153">
        <v>-92.76230000000001</v>
      </c>
      <c r="C28" s="153">
        <v>-118.71293</v>
      </c>
      <c r="D28" s="153">
        <v>-102.06874999999999</v>
      </c>
      <c r="E28" s="153">
        <v>-125.51978</v>
      </c>
      <c r="F28" s="153">
        <f t="shared" si="2"/>
        <v>-439.06376</v>
      </c>
      <c r="G28" s="153">
        <v>-64.127690000000001</v>
      </c>
      <c r="H28" s="153">
        <v>-116.47745999999999</v>
      </c>
      <c r="I28" s="153">
        <v>-121.19114999999999</v>
      </c>
      <c r="J28" s="153">
        <v>-167.93153000000001</v>
      </c>
      <c r="K28" s="153">
        <f t="shared" si="1"/>
        <v>-469.72782999999998</v>
      </c>
      <c r="L28" s="153"/>
      <c r="M28" s="153"/>
      <c r="N28" s="153"/>
      <c r="O28" s="153"/>
      <c r="P28" s="153"/>
      <c r="Q28" s="153"/>
      <c r="R28" s="153"/>
      <c r="S28" s="153"/>
      <c r="T28" s="153"/>
    </row>
    <row r="29" spans="1:20" x14ac:dyDescent="0.2">
      <c r="A29" s="173" t="s">
        <v>62</v>
      </c>
      <c r="B29" s="154">
        <v>-588.74381062398243</v>
      </c>
      <c r="C29" s="154">
        <v>-702.44123836775361</v>
      </c>
      <c r="D29" s="154">
        <v>-635.75942380182096</v>
      </c>
      <c r="E29" s="154">
        <v>-687.2425634292722</v>
      </c>
      <c r="F29" s="154">
        <f t="shared" si="2"/>
        <v>-2614.1870362228292</v>
      </c>
      <c r="G29" s="154">
        <v>-592.83373657759512</v>
      </c>
      <c r="H29" s="154">
        <v>-660.7450726201032</v>
      </c>
      <c r="I29" s="154">
        <v>-633.26308929730021</v>
      </c>
      <c r="J29" s="154">
        <v>-756.1228100255903</v>
      </c>
      <c r="K29" s="154">
        <f t="shared" si="1"/>
        <v>-2642.9647085205888</v>
      </c>
      <c r="L29" s="154"/>
      <c r="M29" s="154"/>
      <c r="N29" s="154"/>
      <c r="O29" s="154"/>
      <c r="P29" s="154"/>
      <c r="Q29" s="154"/>
      <c r="R29" s="154"/>
      <c r="S29" s="154"/>
      <c r="T29" s="154"/>
    </row>
    <row r="30" spans="1:20" ht="25.5" x14ac:dyDescent="0.2">
      <c r="A30" s="172" t="s">
        <v>63</v>
      </c>
      <c r="B30" s="153">
        <v>295.38521694219202</v>
      </c>
      <c r="C30" s="153">
        <v>317.05553280277195</v>
      </c>
      <c r="D30" s="153">
        <v>339.24191874577514</v>
      </c>
      <c r="E30" s="153">
        <v>385.51578806020763</v>
      </c>
      <c r="F30" s="153">
        <f t="shared" si="2"/>
        <v>1337.1984565509467</v>
      </c>
      <c r="G30" s="153">
        <v>355.93969208457003</v>
      </c>
      <c r="H30" s="153">
        <v>363.85558321809259</v>
      </c>
      <c r="I30" s="153">
        <v>372.7815338860168</v>
      </c>
      <c r="J30" s="153">
        <v>430.41354544574972</v>
      </c>
      <c r="K30" s="153">
        <f t="shared" si="1"/>
        <v>1522.990354634429</v>
      </c>
      <c r="L30" s="153"/>
      <c r="M30" s="153"/>
      <c r="N30" s="153"/>
      <c r="O30" s="153"/>
      <c r="P30" s="153"/>
      <c r="Q30" s="153"/>
      <c r="R30" s="153"/>
      <c r="S30" s="153"/>
      <c r="T30" s="153"/>
    </row>
    <row r="31" spans="1:20" x14ac:dyDescent="0.2">
      <c r="A31" s="173" t="s">
        <v>64</v>
      </c>
      <c r="B31" s="154">
        <f>B25-SUM(B26:B30)</f>
        <v>-154.79078339999847</v>
      </c>
      <c r="C31" s="154">
        <f>C25-SUM(C26:C30)</f>
        <v>-529.43604454999831</v>
      </c>
      <c r="D31" s="154">
        <f>D25-SUM(D26:D30)</f>
        <v>-394.13577428000076</v>
      </c>
      <c r="E31" s="154">
        <f>E25-SUM(E26:E30)</f>
        <v>-438.03045800999956</v>
      </c>
      <c r="F31" s="154">
        <f>B31+C31+D31+E31</f>
        <v>-1516.3930602399971</v>
      </c>
      <c r="G31" s="154">
        <f>G25-SUM(G26:G30)</f>
        <v>-74.390149799998824</v>
      </c>
      <c r="H31" s="154">
        <f>H25-SUM(H26:H30)</f>
        <v>-34.083284370001309</v>
      </c>
      <c r="I31" s="154">
        <f>I25-SUM(I26:I30)</f>
        <v>-316.67847779999852</v>
      </c>
      <c r="J31" s="154">
        <f>J25-SUM(J26:J30)</f>
        <v>-473.72240561000365</v>
      </c>
      <c r="K31" s="154">
        <f>G31+H31+I31+J31</f>
        <v>-898.8743175800023</v>
      </c>
      <c r="L31" s="155"/>
      <c r="M31" s="155"/>
      <c r="N31" s="155"/>
      <c r="O31" s="155"/>
      <c r="P31" s="155"/>
      <c r="Q31" s="155"/>
      <c r="R31" s="155"/>
      <c r="S31" s="155"/>
      <c r="T31" s="155"/>
    </row>
    <row r="32" spans="1:20" x14ac:dyDescent="0.2">
      <c r="A32" s="168" t="s">
        <v>59</v>
      </c>
      <c r="B32" s="153">
        <v>39.508460589999999</v>
      </c>
      <c r="C32" s="153">
        <v>207.1343717</v>
      </c>
      <c r="D32" s="153">
        <v>147.85526910999999</v>
      </c>
      <c r="E32" s="153">
        <v>146.84831027999999</v>
      </c>
      <c r="F32" s="153">
        <f t="shared" ref="F32" si="3">B32+C32+D32+E32</f>
        <v>541.34641167999996</v>
      </c>
      <c r="G32" s="153">
        <v>6.0582723999999999</v>
      </c>
      <c r="H32" s="153">
        <v>33.328516919999991</v>
      </c>
      <c r="I32" s="153">
        <v>315.96425887000004</v>
      </c>
      <c r="J32" s="153">
        <v>397.80259137000002</v>
      </c>
      <c r="K32" s="153">
        <f t="shared" si="1"/>
        <v>753.1536395600001</v>
      </c>
      <c r="L32" s="153"/>
      <c r="M32" s="153"/>
      <c r="N32" s="153"/>
      <c r="O32" s="153"/>
      <c r="P32" s="153"/>
      <c r="Q32" s="153"/>
      <c r="R32" s="153"/>
      <c r="S32" s="153"/>
      <c r="T32" s="153"/>
    </row>
    <row r="33" spans="1:20" x14ac:dyDescent="0.2">
      <c r="A33" s="174"/>
      <c r="B33" s="161"/>
      <c r="C33" s="161"/>
      <c r="D33" s="161"/>
      <c r="E33" s="161"/>
      <c r="F33" s="161"/>
      <c r="G33" s="161"/>
      <c r="H33" s="161"/>
      <c r="I33" s="161"/>
      <c r="J33" s="161"/>
      <c r="K33" s="161"/>
      <c r="L33" s="161"/>
      <c r="M33" s="161"/>
      <c r="N33" s="161"/>
      <c r="O33" s="161"/>
      <c r="P33" s="161"/>
      <c r="Q33" s="161"/>
      <c r="R33" s="161"/>
      <c r="S33" s="161"/>
      <c r="T33" s="161"/>
    </row>
    <row r="34" spans="1:20" x14ac:dyDescent="0.2">
      <c r="A34" s="162" t="s">
        <v>65</v>
      </c>
      <c r="B34" s="153">
        <f t="shared" ref="B34:K34" si="4">B10+B22</f>
        <v>31957.37800492825</v>
      </c>
      <c r="C34" s="153">
        <f t="shared" si="4"/>
        <v>35961.259303466781</v>
      </c>
      <c r="D34" s="153">
        <f t="shared" si="4"/>
        <v>35505.545145666598</v>
      </c>
      <c r="E34" s="153">
        <f t="shared" si="4"/>
        <v>35649.667155847666</v>
      </c>
      <c r="F34" s="153">
        <f t="shared" si="4"/>
        <v>139073.84960990929</v>
      </c>
      <c r="G34" s="153">
        <f t="shared" si="4"/>
        <v>32008.506027241907</v>
      </c>
      <c r="H34" s="153">
        <f t="shared" si="4"/>
        <v>36052.270581391553</v>
      </c>
      <c r="I34" s="153">
        <f t="shared" si="4"/>
        <v>37300.228185191598</v>
      </c>
      <c r="J34" s="153">
        <f t="shared" si="4"/>
        <v>38245.980593906286</v>
      </c>
      <c r="K34" s="153">
        <f t="shared" si="4"/>
        <v>143606.98538773134</v>
      </c>
      <c r="L34" s="153">
        <f>G34/B34*100</f>
        <v>100.15998816394065</v>
      </c>
      <c r="M34" s="153">
        <f>G34/E34*100</f>
        <v>89.786268935729751</v>
      </c>
      <c r="N34" s="153">
        <f>H34/C34*100</f>
        <v>100.25308145400793</v>
      </c>
      <c r="O34" s="153">
        <f>H34/G34*100</f>
        <v>112.63340610370275</v>
      </c>
      <c r="P34" s="153">
        <f>I34/D34*100</f>
        <v>105.05465563804768</v>
      </c>
      <c r="Q34" s="153">
        <f>I34/H34*100</f>
        <v>103.46152290459113</v>
      </c>
      <c r="R34" s="153">
        <f>J34/E34*100</f>
        <v>107.28285463846959</v>
      </c>
      <c r="S34" s="153">
        <f>J34/I34*100</f>
        <v>102.53551373471264</v>
      </c>
      <c r="T34" s="153">
        <f>K34/F34*100</f>
        <v>103.25951700520058</v>
      </c>
    </row>
    <row r="35" spans="1:20" x14ac:dyDescent="0.2">
      <c r="A35" s="101" t="s">
        <v>47</v>
      </c>
      <c r="B35" s="154">
        <f t="shared" ref="B35:K35" si="5">B12+B24</f>
        <v>31652.748835840037</v>
      </c>
      <c r="C35" s="154">
        <f t="shared" si="5"/>
        <v>36387.67978973002</v>
      </c>
      <c r="D35" s="154">
        <f t="shared" si="5"/>
        <v>36486.649750740005</v>
      </c>
      <c r="E35" s="154">
        <f t="shared" si="5"/>
        <v>37544.944051550003</v>
      </c>
      <c r="F35" s="154">
        <f t="shared" si="5"/>
        <v>142072.02242786007</v>
      </c>
      <c r="G35" s="154">
        <f t="shared" si="5"/>
        <v>29772.104703809993</v>
      </c>
      <c r="H35" s="154">
        <f t="shared" si="5"/>
        <v>36757.159071129965</v>
      </c>
      <c r="I35" s="154">
        <f t="shared" si="5"/>
        <v>37275.190515610033</v>
      </c>
      <c r="J35" s="154">
        <f t="shared" si="5"/>
        <v>40068.957911800055</v>
      </c>
      <c r="K35" s="154">
        <f t="shared" si="5"/>
        <v>143873.41220235004</v>
      </c>
      <c r="L35" s="154">
        <f>G35/B35*100</f>
        <v>94.058512447738465</v>
      </c>
      <c r="M35" s="154">
        <f>G35/E35*100</f>
        <v>79.297240829370423</v>
      </c>
      <c r="N35" s="154">
        <f>H35/C35*100</f>
        <v>101.01539664945669</v>
      </c>
      <c r="O35" s="154">
        <f>H35/G35*100</f>
        <v>123.46174191180404</v>
      </c>
      <c r="P35" s="154">
        <f>I35/D35*100</f>
        <v>102.16117612950757</v>
      </c>
      <c r="Q35" s="154">
        <f>I35/H35*100</f>
        <v>101.40933482774773</v>
      </c>
      <c r="R35" s="154">
        <f>J35/E35*100</f>
        <v>106.72264648146638</v>
      </c>
      <c r="S35" s="154">
        <f>J35/I35*100</f>
        <v>107.4949781813189</v>
      </c>
      <c r="T35" s="154">
        <f>K35/F35*100</f>
        <v>101.26794124818252</v>
      </c>
    </row>
    <row r="36" spans="1:20" x14ac:dyDescent="0.2">
      <c r="A36" s="163" t="s">
        <v>48</v>
      </c>
      <c r="B36" s="153">
        <f t="shared" ref="B36:K36" si="6">B14+B26</f>
        <v>603.17485099999988</v>
      </c>
      <c r="C36" s="153">
        <f t="shared" si="6"/>
        <v>814.66161299999999</v>
      </c>
      <c r="D36" s="153">
        <f t="shared" si="6"/>
        <v>1003.7359860000001</v>
      </c>
      <c r="E36" s="153">
        <f t="shared" si="6"/>
        <v>873.77792699999998</v>
      </c>
      <c r="F36" s="153">
        <f t="shared" si="6"/>
        <v>3295.3503769999998</v>
      </c>
      <c r="G36" s="153">
        <f t="shared" si="6"/>
        <v>668.05995999999993</v>
      </c>
      <c r="H36" s="153">
        <f t="shared" si="6"/>
        <v>843.33523700000012</v>
      </c>
      <c r="I36" s="153">
        <f t="shared" si="6"/>
        <v>1017.6619449999999</v>
      </c>
      <c r="J36" s="153">
        <f t="shared" si="6"/>
        <v>859.51965799999994</v>
      </c>
      <c r="K36" s="153">
        <f t="shared" si="6"/>
        <v>3388.5767999999998</v>
      </c>
      <c r="L36" s="153">
        <f>G36/B36*100</f>
        <v>110.75726365123271</v>
      </c>
      <c r="M36" s="153">
        <f>G36/E36*100</f>
        <v>76.456493046659432</v>
      </c>
      <c r="N36" s="153">
        <f>H36/C36*100</f>
        <v>103.51969744768128</v>
      </c>
      <c r="O36" s="153">
        <f>H36/G36*100</f>
        <v>126.23645892503423</v>
      </c>
      <c r="P36" s="153">
        <f>I36/D36*100</f>
        <v>101.38741254615134</v>
      </c>
      <c r="Q36" s="153">
        <f>I36/H36*100</f>
        <v>120.67110448510761</v>
      </c>
      <c r="R36" s="153">
        <f>J36/E36*100</f>
        <v>98.368204487729059</v>
      </c>
      <c r="S36" s="153">
        <f>J36/I36*100</f>
        <v>84.46023379600777</v>
      </c>
      <c r="T36" s="153">
        <f>K36/F36*100</f>
        <v>102.82902915728404</v>
      </c>
    </row>
    <row r="37" spans="1:20" s="46" customFormat="1" ht="13.5" customHeight="1" x14ac:dyDescent="0.2">
      <c r="A37" s="49"/>
      <c r="B37" s="52"/>
      <c r="C37" s="52"/>
      <c r="D37" s="52"/>
      <c r="E37" s="52"/>
      <c r="F37" s="52"/>
      <c r="G37" s="52"/>
      <c r="H37" s="52"/>
      <c r="I37" s="52"/>
      <c r="J37" s="52"/>
      <c r="K37" s="52"/>
      <c r="L37" s="49"/>
      <c r="M37" s="49"/>
    </row>
    <row r="38" spans="1:20" ht="27" customHeight="1" x14ac:dyDescent="0.2">
      <c r="A38" s="121" t="s">
        <v>45</v>
      </c>
      <c r="B38" s="121"/>
      <c r="C38" s="121"/>
      <c r="D38" s="121"/>
      <c r="E38" s="121"/>
      <c r="F38" s="121"/>
      <c r="G38" s="121"/>
      <c r="H38" s="121"/>
      <c r="I38" s="121"/>
      <c r="J38" s="121"/>
      <c r="K38" s="121"/>
      <c r="L38" s="121"/>
      <c r="M38" s="121"/>
      <c r="N38" s="121"/>
      <c r="O38" s="121"/>
      <c r="P38" s="121"/>
      <c r="Q38" s="121"/>
      <c r="R38" s="121"/>
      <c r="S38" s="121"/>
      <c r="T38" s="121"/>
    </row>
    <row r="39" spans="1:20" x14ac:dyDescent="0.2">
      <c r="B39" s="53"/>
      <c r="C39" s="53"/>
      <c r="D39" s="53"/>
      <c r="E39" s="53"/>
      <c r="F39" s="53"/>
      <c r="G39" s="53"/>
      <c r="H39" s="53"/>
      <c r="I39" s="53"/>
      <c r="J39" s="53"/>
      <c r="K39" s="53"/>
    </row>
    <row r="40" spans="1:20" x14ac:dyDescent="0.2">
      <c r="B40" s="53"/>
      <c r="C40" s="53"/>
      <c r="D40" s="53"/>
      <c r="E40" s="53"/>
      <c r="F40" s="53"/>
      <c r="G40" s="53"/>
      <c r="H40" s="53"/>
      <c r="I40" s="53"/>
      <c r="J40" s="53"/>
      <c r="K40" s="53"/>
    </row>
    <row r="41" spans="1:20" x14ac:dyDescent="0.2">
      <c r="B41" s="80"/>
      <c r="C41" s="80"/>
      <c r="D41" s="80"/>
      <c r="E41" s="80"/>
      <c r="F41" s="80"/>
      <c r="G41" s="80"/>
      <c r="H41" s="80"/>
      <c r="I41" s="80"/>
      <c r="J41" s="80"/>
      <c r="K41" s="80"/>
    </row>
    <row r="42" spans="1:20" x14ac:dyDescent="0.2">
      <c r="B42" s="53"/>
      <c r="C42" s="53"/>
      <c r="D42" s="53"/>
      <c r="E42" s="53"/>
    </row>
    <row r="43" spans="1:20" x14ac:dyDescent="0.2">
      <c r="B43" s="53"/>
      <c r="C43" s="53"/>
      <c r="D43" s="53"/>
      <c r="E43" s="53"/>
    </row>
    <row r="44" spans="1:20" x14ac:dyDescent="0.2">
      <c r="B44" s="53"/>
      <c r="C44" s="53"/>
      <c r="D44" s="53"/>
      <c r="E44" s="53"/>
    </row>
  </sheetData>
  <mergeCells count="15">
    <mergeCell ref="A1:T1"/>
    <mergeCell ref="A38:T38"/>
    <mergeCell ref="Q4:Q5"/>
    <mergeCell ref="T4:T5"/>
    <mergeCell ref="A3:T3"/>
    <mergeCell ref="N4:N5"/>
    <mergeCell ref="O4:O5"/>
    <mergeCell ref="P4:P5"/>
    <mergeCell ref="B4:F4"/>
    <mergeCell ref="M4:M5"/>
    <mergeCell ref="A4:A5"/>
    <mergeCell ref="L4:L5"/>
    <mergeCell ref="G4:K4"/>
    <mergeCell ref="R4:R5"/>
    <mergeCell ref="S4:S5"/>
  </mergeCells>
  <printOptions horizontalCentered="1"/>
  <pageMargins left="0.19685039370078741" right="0.31496062992125984" top="0.31496062992125984" bottom="0.27559055118110237"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77" zoomScaleNormal="77" zoomScaleSheetLayoutView="100" workbookViewId="0">
      <pane xSplit="1" ySplit="5" topLeftCell="B6" activePane="bottomRight" state="frozen"/>
      <selection pane="topRight" activeCell="B1" sqref="B1"/>
      <selection pane="bottomLeft" activeCell="A6" sqref="A6"/>
      <selection pane="bottomRight" sqref="A1:O1"/>
    </sheetView>
  </sheetViews>
  <sheetFormatPr defaultRowHeight="12.75" x14ac:dyDescent="0.2"/>
  <cols>
    <col min="1" max="1" width="42.7109375"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21.75" customHeight="1" x14ac:dyDescent="0.2">
      <c r="A1" s="135" t="s">
        <v>40</v>
      </c>
      <c r="B1" s="135"/>
      <c r="C1" s="135"/>
      <c r="D1" s="135"/>
      <c r="E1" s="135"/>
      <c r="F1" s="135"/>
      <c r="G1" s="135"/>
      <c r="H1" s="135"/>
      <c r="I1" s="135"/>
      <c r="J1" s="135"/>
      <c r="K1" s="135"/>
      <c r="L1" s="135"/>
      <c r="M1" s="135"/>
      <c r="N1" s="135"/>
      <c r="O1" s="135"/>
    </row>
    <row r="2" spans="1:16" ht="14.25" x14ac:dyDescent="0.2">
      <c r="A2" s="13"/>
      <c r="B2" s="1"/>
      <c r="C2" s="1"/>
      <c r="D2" s="1"/>
      <c r="E2" s="1"/>
      <c r="F2" s="1"/>
      <c r="G2" s="1"/>
      <c r="H2" s="1"/>
      <c r="I2" s="1"/>
      <c r="J2" s="1"/>
      <c r="K2" s="1"/>
      <c r="L2" s="1"/>
      <c r="M2" s="1"/>
      <c r="N2" s="1"/>
    </row>
    <row r="3" spans="1:16" x14ac:dyDescent="0.2">
      <c r="E3" s="3"/>
      <c r="F3" s="3"/>
      <c r="G3" s="3"/>
      <c r="H3" s="3"/>
      <c r="M3" s="3"/>
      <c r="N3" s="3"/>
      <c r="O3" s="3" t="s">
        <v>66</v>
      </c>
    </row>
    <row r="4" spans="1:16" ht="15" customHeight="1" x14ac:dyDescent="0.2">
      <c r="A4" s="130" t="s">
        <v>72</v>
      </c>
      <c r="B4" s="132">
        <v>2024</v>
      </c>
      <c r="C4" s="133"/>
      <c r="D4" s="133"/>
      <c r="E4" s="133"/>
      <c r="F4" s="133"/>
      <c r="G4" s="133"/>
      <c r="H4" s="134"/>
      <c r="I4" s="132">
        <v>2025</v>
      </c>
      <c r="J4" s="133"/>
      <c r="K4" s="133"/>
      <c r="L4" s="133"/>
      <c r="M4" s="133"/>
      <c r="N4" s="133"/>
      <c r="O4" s="134"/>
    </row>
    <row r="5" spans="1:16" ht="28.5" customHeight="1" x14ac:dyDescent="0.2">
      <c r="A5" s="131"/>
      <c r="B5" s="14" t="s">
        <v>73</v>
      </c>
      <c r="C5" s="15" t="s">
        <v>1</v>
      </c>
      <c r="D5" s="16" t="s">
        <v>74</v>
      </c>
      <c r="E5" s="15" t="s">
        <v>1</v>
      </c>
      <c r="F5" s="48" t="s">
        <v>75</v>
      </c>
      <c r="G5" s="35" t="s">
        <v>1</v>
      </c>
      <c r="H5" s="35" t="s">
        <v>76</v>
      </c>
      <c r="I5" s="14" t="s">
        <v>73</v>
      </c>
      <c r="J5" s="15" t="s">
        <v>1</v>
      </c>
      <c r="K5" s="16" t="s">
        <v>74</v>
      </c>
      <c r="L5" s="15" t="s">
        <v>1</v>
      </c>
      <c r="M5" s="48" t="s">
        <v>75</v>
      </c>
      <c r="N5" s="35" t="s">
        <v>1</v>
      </c>
      <c r="O5" s="35" t="s">
        <v>76</v>
      </c>
    </row>
    <row r="6" spans="1:16" ht="24.95" customHeight="1" x14ac:dyDescent="0.2">
      <c r="A6" s="103" t="s">
        <v>77</v>
      </c>
      <c r="B6" s="104"/>
      <c r="C6" s="105">
        <v>65.724073178308871</v>
      </c>
      <c r="D6" s="104"/>
      <c r="E6" s="105">
        <v>35.079638214159807</v>
      </c>
      <c r="F6" s="105"/>
      <c r="G6" s="105">
        <v>44.637892610749269</v>
      </c>
      <c r="H6" s="106"/>
      <c r="I6" s="104"/>
      <c r="J6" s="105">
        <v>63.83203001414352</v>
      </c>
      <c r="K6" s="104"/>
      <c r="L6" s="105">
        <v>36.024705182261378</v>
      </c>
      <c r="M6" s="105"/>
      <c r="N6" s="105">
        <v>42.981936104167843</v>
      </c>
      <c r="O6" s="106"/>
    </row>
    <row r="7" spans="1:16" ht="24.95" customHeight="1" x14ac:dyDescent="0.2">
      <c r="A7" s="107" t="s">
        <v>78</v>
      </c>
      <c r="B7" s="108">
        <v>425.6885911</v>
      </c>
      <c r="C7" s="109">
        <f>B7/B$28*100</f>
        <v>0.52120419552525243</v>
      </c>
      <c r="D7" s="108">
        <v>987.34955409999998</v>
      </c>
      <c r="E7" s="109">
        <f>D7/D$28*100</f>
        <v>1.6347396514077968</v>
      </c>
      <c r="F7" s="109">
        <f>B7+D7</f>
        <v>1413.0381451999999</v>
      </c>
      <c r="G7" s="109">
        <f>F7/F$28*100</f>
        <v>0.99459282772980451</v>
      </c>
      <c r="H7" s="110">
        <f>B7-D7</f>
        <v>-561.66096300000004</v>
      </c>
      <c r="I7" s="108">
        <v>454.36160189999998</v>
      </c>
      <c r="J7" s="109">
        <f>I7/I$28*100</f>
        <v>0.57486085394121622</v>
      </c>
      <c r="K7" s="108">
        <v>1171.0128790000001</v>
      </c>
      <c r="L7" s="109">
        <f>K7/K$28*100</f>
        <v>1.8061465433749175</v>
      </c>
      <c r="M7" s="109">
        <f>I7+K7</f>
        <v>1625.3744809</v>
      </c>
      <c r="N7" s="109">
        <f>M7/M$28*100</f>
        <v>1.1297253995252274</v>
      </c>
      <c r="O7" s="110">
        <f>I7-K7</f>
        <v>-716.65127710000013</v>
      </c>
    </row>
    <row r="8" spans="1:16" ht="24.95" customHeight="1" x14ac:dyDescent="0.2">
      <c r="A8" s="111" t="s">
        <v>79</v>
      </c>
      <c r="B8" s="112">
        <v>2791.8735999999999</v>
      </c>
      <c r="C8" s="113">
        <f>B8/B$28*100</f>
        <v>3.4183115641789876</v>
      </c>
      <c r="D8" s="112">
        <v>1689.4858400000001</v>
      </c>
      <c r="E8" s="113">
        <f t="shared" ref="E8:E27" si="0">D8/D$28*100</f>
        <v>2.7972560292059279</v>
      </c>
      <c r="F8" s="113">
        <f t="shared" ref="F8:F27" si="1">B8+D8</f>
        <v>4481.3594400000002</v>
      </c>
      <c r="G8" s="113">
        <f t="shared" ref="G8:G27" si="2">F8/F$28*100</f>
        <v>3.1542870747288969</v>
      </c>
      <c r="H8" s="114">
        <f>B8-D8</f>
        <v>1102.3877599999998</v>
      </c>
      <c r="I8" s="112">
        <v>3705.0771260000001</v>
      </c>
      <c r="J8" s="113">
        <f>I8/I$28*100</f>
        <v>4.6876844162531048</v>
      </c>
      <c r="K8" s="112">
        <v>1563.424538</v>
      </c>
      <c r="L8" s="113">
        <f t="shared" ref="L8:L27" si="3">K8/K$28*100</f>
        <v>2.4113943371379665</v>
      </c>
      <c r="M8" s="113">
        <f t="shared" ref="M8:M27" si="4">I8+K8</f>
        <v>5268.5016640000003</v>
      </c>
      <c r="N8" s="113">
        <f t="shared" ref="N8:N27" si="5">M8/M$28*100</f>
        <v>3.6619008217515603</v>
      </c>
      <c r="O8" s="114">
        <f>I8-K8</f>
        <v>2141.6525879999999</v>
      </c>
    </row>
    <row r="9" spans="1:16" ht="24.95" customHeight="1" x14ac:dyDescent="0.2">
      <c r="A9" s="107" t="s">
        <v>80</v>
      </c>
      <c r="B9" s="108">
        <v>544.22049630000004</v>
      </c>
      <c r="C9" s="109">
        <f>B9/B$28*100</f>
        <v>0.66633217777678688</v>
      </c>
      <c r="D9" s="108">
        <v>258.45586709999998</v>
      </c>
      <c r="E9" s="109">
        <f t="shared" si="0"/>
        <v>0.42792145125591635</v>
      </c>
      <c r="F9" s="109">
        <f t="shared" si="1"/>
        <v>802.67636340000001</v>
      </c>
      <c r="G9" s="109">
        <f t="shared" si="2"/>
        <v>0.56497848747946333</v>
      </c>
      <c r="H9" s="110">
        <f t="shared" ref="H9:H28" si="6">B9-D9</f>
        <v>285.76462920000006</v>
      </c>
      <c r="I9" s="108">
        <v>914.27773330000002</v>
      </c>
      <c r="J9" s="109">
        <f>I9/I$28*100</f>
        <v>1.1567493298431333</v>
      </c>
      <c r="K9" s="108">
        <v>391.39614080000001</v>
      </c>
      <c r="L9" s="109">
        <f t="shared" si="3"/>
        <v>0.60368147906271019</v>
      </c>
      <c r="M9" s="109">
        <f t="shared" si="4"/>
        <v>1305.6738740999999</v>
      </c>
      <c r="N9" s="109">
        <f t="shared" si="5"/>
        <v>0.90751574877102148</v>
      </c>
      <c r="O9" s="110">
        <f t="shared" ref="O9:O28" si="7">I9-K9</f>
        <v>522.88159250000001</v>
      </c>
    </row>
    <row r="10" spans="1:16" ht="24.95" customHeight="1" x14ac:dyDescent="0.2">
      <c r="A10" s="111" t="s">
        <v>81</v>
      </c>
      <c r="B10" s="112">
        <v>1338.4887289999999</v>
      </c>
      <c r="C10" s="113">
        <f t="shared" ref="C10:C27" si="8">B10/B$28*100</f>
        <v>1.6388175671219265</v>
      </c>
      <c r="D10" s="112">
        <v>3798.2058280000001</v>
      </c>
      <c r="E10" s="113">
        <f t="shared" si="0"/>
        <v>6.288631665914461</v>
      </c>
      <c r="F10" s="113">
        <f t="shared" si="1"/>
        <v>5136.6945569999998</v>
      </c>
      <c r="G10" s="113">
        <f t="shared" si="2"/>
        <v>3.6155567222198481</v>
      </c>
      <c r="H10" s="114">
        <f t="shared" si="6"/>
        <v>-2459.7170990000004</v>
      </c>
      <c r="I10" s="112">
        <v>2013.122873</v>
      </c>
      <c r="J10" s="113">
        <f t="shared" ref="J10:J27" si="9">I10/I$28*100</f>
        <v>2.5470143802250171</v>
      </c>
      <c r="K10" s="112">
        <v>4300.4984709999999</v>
      </c>
      <c r="L10" s="113">
        <f t="shared" si="3"/>
        <v>6.6330017265213757</v>
      </c>
      <c r="M10" s="113">
        <f t="shared" si="4"/>
        <v>6313.6213440000001</v>
      </c>
      <c r="N10" s="113">
        <f t="shared" si="5"/>
        <v>4.388316956564938</v>
      </c>
      <c r="O10" s="114">
        <f t="shared" si="7"/>
        <v>-2287.3755979999996</v>
      </c>
    </row>
    <row r="11" spans="1:16" ht="24.95" customHeight="1" x14ac:dyDescent="0.2">
      <c r="A11" s="107" t="s">
        <v>82</v>
      </c>
      <c r="B11" s="108">
        <v>51934.141170000003</v>
      </c>
      <c r="C11" s="109">
        <f t="shared" si="8"/>
        <v>63.587074764815668</v>
      </c>
      <c r="D11" s="108">
        <v>3157.2969849999999</v>
      </c>
      <c r="E11" s="109">
        <f t="shared" si="0"/>
        <v>5.2274886348174103</v>
      </c>
      <c r="F11" s="109">
        <f t="shared" si="1"/>
        <v>55091.438155000003</v>
      </c>
      <c r="G11" s="109">
        <f t="shared" si="2"/>
        <v>38.777119672539115</v>
      </c>
      <c r="H11" s="110">
        <f t="shared" si="6"/>
        <v>48776.844185000002</v>
      </c>
      <c r="I11" s="108">
        <v>48661.894939999998</v>
      </c>
      <c r="J11" s="109">
        <f t="shared" si="9"/>
        <v>61.567303140556497</v>
      </c>
      <c r="K11" s="108">
        <v>3734.9406960000001</v>
      </c>
      <c r="L11" s="109">
        <f t="shared" si="3"/>
        <v>5.7606968708588457</v>
      </c>
      <c r="M11" s="109">
        <f t="shared" si="4"/>
        <v>52396.835635999996</v>
      </c>
      <c r="N11" s="109">
        <f t="shared" si="5"/>
        <v>36.418706438630025</v>
      </c>
      <c r="O11" s="110">
        <f t="shared" si="7"/>
        <v>44926.954244</v>
      </c>
      <c r="P11" s="79"/>
    </row>
    <row r="12" spans="1:16" ht="24.95" customHeight="1" x14ac:dyDescent="0.2">
      <c r="A12" s="111" t="s">
        <v>83</v>
      </c>
      <c r="B12" s="112">
        <v>6456.7511569999997</v>
      </c>
      <c r="C12" s="113">
        <f t="shared" si="8"/>
        <v>7.9055108895328061</v>
      </c>
      <c r="D12" s="112">
        <v>6489.9096449999997</v>
      </c>
      <c r="E12" s="113">
        <f t="shared" si="0"/>
        <v>10.745244768359791</v>
      </c>
      <c r="F12" s="113">
        <f t="shared" si="1"/>
        <v>12946.660801999999</v>
      </c>
      <c r="G12" s="113">
        <f t="shared" si="2"/>
        <v>9.112744776537685</v>
      </c>
      <c r="H12" s="114">
        <f t="shared" si="6"/>
        <v>-33.158488000000034</v>
      </c>
      <c r="I12" s="112">
        <v>6196.1781650000003</v>
      </c>
      <c r="J12" s="113">
        <f t="shared" si="9"/>
        <v>7.8394394601323771</v>
      </c>
      <c r="K12" s="112">
        <v>7071.5381559999996</v>
      </c>
      <c r="L12" s="113">
        <f t="shared" si="3"/>
        <v>10.906997203745728</v>
      </c>
      <c r="M12" s="113">
        <f t="shared" si="4"/>
        <v>13267.716321</v>
      </c>
      <c r="N12" s="113">
        <f t="shared" si="5"/>
        <v>9.2217986055924079</v>
      </c>
      <c r="O12" s="114">
        <f t="shared" si="7"/>
        <v>-875.35999099999935</v>
      </c>
    </row>
    <row r="13" spans="1:16" ht="24.95" customHeight="1" x14ac:dyDescent="0.2">
      <c r="A13" s="107" t="s">
        <v>84</v>
      </c>
      <c r="B13" s="108">
        <v>586.16156769999998</v>
      </c>
      <c r="C13" s="109">
        <f t="shared" si="8"/>
        <v>0.71768394720527262</v>
      </c>
      <c r="D13" s="108">
        <v>3070.914706</v>
      </c>
      <c r="E13" s="109">
        <f t="shared" si="0"/>
        <v>5.0844668082779831</v>
      </c>
      <c r="F13" s="109">
        <f t="shared" si="1"/>
        <v>3657.0762737</v>
      </c>
      <c r="G13" s="109">
        <f t="shared" si="2"/>
        <v>2.5741002425437287</v>
      </c>
      <c r="H13" s="110">
        <f t="shared" si="6"/>
        <v>-2484.7531383</v>
      </c>
      <c r="I13" s="108">
        <v>658.28414169999996</v>
      </c>
      <c r="J13" s="109">
        <f t="shared" si="9"/>
        <v>0.83286479810613279</v>
      </c>
      <c r="K13" s="108">
        <v>3141.6352499999998</v>
      </c>
      <c r="L13" s="109">
        <f t="shared" si="3"/>
        <v>4.8455945695301734</v>
      </c>
      <c r="M13" s="109">
        <f t="shared" si="4"/>
        <v>3799.9193916999998</v>
      </c>
      <c r="N13" s="109">
        <f t="shared" si="5"/>
        <v>2.6411547021304913</v>
      </c>
      <c r="O13" s="110">
        <f t="shared" si="7"/>
        <v>-2483.3511082999999</v>
      </c>
    </row>
    <row r="14" spans="1:16" ht="24.95" customHeight="1" x14ac:dyDescent="0.2">
      <c r="A14" s="111" t="s">
        <v>85</v>
      </c>
      <c r="B14" s="112">
        <v>18.506790930000001</v>
      </c>
      <c r="C14" s="113">
        <f t="shared" si="8"/>
        <v>2.265932721734315E-2</v>
      </c>
      <c r="D14" s="112">
        <v>160.619349</v>
      </c>
      <c r="E14" s="113">
        <f t="shared" si="0"/>
        <v>0.26593501511523826</v>
      </c>
      <c r="F14" s="113">
        <f t="shared" si="1"/>
        <v>179.12613992999999</v>
      </c>
      <c r="G14" s="113">
        <f t="shared" si="2"/>
        <v>0.12608122055196685</v>
      </c>
      <c r="H14" s="114">
        <f t="shared" si="6"/>
        <v>-142.11255807000001</v>
      </c>
      <c r="I14" s="112">
        <v>22.378809029999999</v>
      </c>
      <c r="J14" s="113">
        <f t="shared" si="9"/>
        <v>2.8313795037646201E-2</v>
      </c>
      <c r="K14" s="112">
        <v>214.4174338</v>
      </c>
      <c r="L14" s="113">
        <f t="shared" si="3"/>
        <v>0.33071310644158181</v>
      </c>
      <c r="M14" s="113">
        <f t="shared" si="4"/>
        <v>236.79624282999998</v>
      </c>
      <c r="N14" s="113">
        <f t="shared" si="5"/>
        <v>0.16458652032549856</v>
      </c>
      <c r="O14" s="114">
        <f t="shared" si="7"/>
        <v>-192.03862477000001</v>
      </c>
    </row>
    <row r="15" spans="1:16" ht="24.95" customHeight="1" x14ac:dyDescent="0.2">
      <c r="A15" s="107" t="s">
        <v>86</v>
      </c>
      <c r="B15" s="108">
        <v>103.81718050000001</v>
      </c>
      <c r="C15" s="109">
        <f t="shared" si="8"/>
        <v>0.12711158150698773</v>
      </c>
      <c r="D15" s="108">
        <v>635.02128770000002</v>
      </c>
      <c r="E15" s="109">
        <f t="shared" si="0"/>
        <v>1.0513950952633833</v>
      </c>
      <c r="F15" s="109">
        <f t="shared" si="1"/>
        <v>738.83846820000008</v>
      </c>
      <c r="G15" s="109">
        <f t="shared" si="2"/>
        <v>0.52004501351843291</v>
      </c>
      <c r="H15" s="110">
        <f t="shared" si="6"/>
        <v>-531.20410719999995</v>
      </c>
      <c r="I15" s="108">
        <v>69.912424020000003</v>
      </c>
      <c r="J15" s="109">
        <f t="shared" si="9"/>
        <v>8.8453592040295168E-2</v>
      </c>
      <c r="K15" s="108">
        <v>688.09932839999999</v>
      </c>
      <c r="L15" s="109">
        <f t="shared" si="3"/>
        <v>1.0613104653038252</v>
      </c>
      <c r="M15" s="109">
        <f t="shared" si="4"/>
        <v>758.01175241999999</v>
      </c>
      <c r="N15" s="109">
        <f t="shared" si="5"/>
        <v>0.52686020354726382</v>
      </c>
      <c r="O15" s="110">
        <f t="shared" si="7"/>
        <v>-618.18690437999999</v>
      </c>
    </row>
    <row r="16" spans="1:16" ht="24.95" customHeight="1" x14ac:dyDescent="0.2">
      <c r="A16" s="111" t="s">
        <v>87</v>
      </c>
      <c r="B16" s="112">
        <v>93.341801070000002</v>
      </c>
      <c r="C16" s="113">
        <f t="shared" si="8"/>
        <v>0.11428574632421597</v>
      </c>
      <c r="D16" s="112">
        <v>682.24665430000005</v>
      </c>
      <c r="E16" s="113">
        <f t="shared" si="0"/>
        <v>1.1295854170321116</v>
      </c>
      <c r="F16" s="113">
        <f t="shared" si="1"/>
        <v>775.58845537000002</v>
      </c>
      <c r="G16" s="113">
        <f t="shared" si="2"/>
        <v>0.54591216634980322</v>
      </c>
      <c r="H16" s="114">
        <f t="shared" si="6"/>
        <v>-588.90485323000007</v>
      </c>
      <c r="I16" s="112">
        <v>78.494203099999993</v>
      </c>
      <c r="J16" s="113">
        <f t="shared" si="9"/>
        <v>9.9311307194115392E-2</v>
      </c>
      <c r="K16" s="112">
        <v>711.73788320000006</v>
      </c>
      <c r="L16" s="113">
        <f t="shared" si="3"/>
        <v>1.0977700933814072</v>
      </c>
      <c r="M16" s="113">
        <f t="shared" si="4"/>
        <v>790.23208629999999</v>
      </c>
      <c r="N16" s="113">
        <f t="shared" si="5"/>
        <v>0.54925512237560903</v>
      </c>
      <c r="O16" s="114">
        <f t="shared" si="7"/>
        <v>-633.24368010000012</v>
      </c>
    </row>
    <row r="17" spans="1:16" ht="24.95" customHeight="1" x14ac:dyDescent="0.2">
      <c r="A17" s="107" t="s">
        <v>88</v>
      </c>
      <c r="B17" s="108">
        <v>369.62673489999997</v>
      </c>
      <c r="C17" s="109">
        <f t="shared" si="8"/>
        <v>0.45256323292658768</v>
      </c>
      <c r="D17" s="108">
        <v>3482.334832</v>
      </c>
      <c r="E17" s="109">
        <f t="shared" si="0"/>
        <v>5.7656488583093486</v>
      </c>
      <c r="F17" s="109">
        <f t="shared" si="1"/>
        <v>3851.9615669</v>
      </c>
      <c r="G17" s="109">
        <f t="shared" si="2"/>
        <v>2.7112738323050332</v>
      </c>
      <c r="H17" s="110">
        <f t="shared" si="6"/>
        <v>-3112.7080971</v>
      </c>
      <c r="I17" s="108">
        <v>287.27104809999997</v>
      </c>
      <c r="J17" s="109">
        <f t="shared" si="9"/>
        <v>0.36345694559748443</v>
      </c>
      <c r="K17" s="108">
        <v>2862.5351559999999</v>
      </c>
      <c r="L17" s="109">
        <f t="shared" si="3"/>
        <v>4.415116238272029</v>
      </c>
      <c r="M17" s="109">
        <f t="shared" si="4"/>
        <v>3149.8062040999998</v>
      </c>
      <c r="N17" s="109">
        <f t="shared" si="5"/>
        <v>2.189289984658521</v>
      </c>
      <c r="O17" s="110">
        <f t="shared" si="7"/>
        <v>-2575.2641079</v>
      </c>
    </row>
    <row r="18" spans="1:16" ht="24.95" customHeight="1" x14ac:dyDescent="0.2">
      <c r="A18" s="111" t="s">
        <v>89</v>
      </c>
      <c r="B18" s="112">
        <v>33.224620139999999</v>
      </c>
      <c r="C18" s="113">
        <f t="shared" si="8"/>
        <v>4.0679529058914449E-2</v>
      </c>
      <c r="D18" s="112">
        <v>723.29483479999999</v>
      </c>
      <c r="E18" s="113">
        <f t="shared" si="0"/>
        <v>1.1975482656532981</v>
      </c>
      <c r="F18" s="113">
        <f t="shared" si="1"/>
        <v>756.51945493999995</v>
      </c>
      <c r="G18" s="113">
        <f t="shared" si="2"/>
        <v>0.53249010048124856</v>
      </c>
      <c r="H18" s="114">
        <f t="shared" si="6"/>
        <v>-690.07021466000003</v>
      </c>
      <c r="I18" s="112">
        <v>37.489290529999998</v>
      </c>
      <c r="J18" s="113">
        <f t="shared" si="9"/>
        <v>4.7431661209059027E-2</v>
      </c>
      <c r="K18" s="112">
        <v>348.69998390000001</v>
      </c>
      <c r="L18" s="113">
        <f t="shared" si="3"/>
        <v>0.53782779155571891</v>
      </c>
      <c r="M18" s="113">
        <f t="shared" si="4"/>
        <v>386.18927443000001</v>
      </c>
      <c r="N18" s="113">
        <f t="shared" si="5"/>
        <v>0.26842296189257803</v>
      </c>
      <c r="O18" s="114">
        <f t="shared" si="7"/>
        <v>-311.21069337</v>
      </c>
    </row>
    <row r="19" spans="1:16" ht="24.95" customHeight="1" x14ac:dyDescent="0.2">
      <c r="A19" s="107" t="s">
        <v>90</v>
      </c>
      <c r="B19" s="108">
        <v>136.12114529999999</v>
      </c>
      <c r="C19" s="109">
        <f t="shared" si="8"/>
        <v>0.16666387944936986</v>
      </c>
      <c r="D19" s="108">
        <v>1104.9279630000001</v>
      </c>
      <c r="E19" s="109">
        <f t="shared" si="0"/>
        <v>1.8294124361172357</v>
      </c>
      <c r="F19" s="109">
        <f t="shared" si="1"/>
        <v>1241.0491083000002</v>
      </c>
      <c r="G19" s="109">
        <f t="shared" si="2"/>
        <v>0.8735351881112472</v>
      </c>
      <c r="H19" s="110">
        <f t="shared" si="6"/>
        <v>-968.80681770000012</v>
      </c>
      <c r="I19" s="108">
        <v>162.16050580000001</v>
      </c>
      <c r="J19" s="109">
        <f t="shared" si="9"/>
        <v>0.20516638388876049</v>
      </c>
      <c r="K19" s="108">
        <v>1003.408249</v>
      </c>
      <c r="L19" s="109">
        <f t="shared" si="3"/>
        <v>1.5476365572280169</v>
      </c>
      <c r="M19" s="109">
        <f t="shared" si="4"/>
        <v>1165.5687548000001</v>
      </c>
      <c r="N19" s="109">
        <f t="shared" si="5"/>
        <v>0.81013492131452103</v>
      </c>
      <c r="O19" s="110">
        <f t="shared" si="7"/>
        <v>-841.24774319999995</v>
      </c>
    </row>
    <row r="20" spans="1:16" ht="24.95" customHeight="1" x14ac:dyDescent="0.2">
      <c r="A20" s="111" t="s">
        <v>91</v>
      </c>
      <c r="B20" s="112">
        <v>1074.021776</v>
      </c>
      <c r="C20" s="113">
        <f t="shared" si="8"/>
        <v>1.3150097687376874</v>
      </c>
      <c r="D20" s="112">
        <v>752.23165259999996</v>
      </c>
      <c r="E20" s="113">
        <f t="shared" si="0"/>
        <v>1.2454585151153967</v>
      </c>
      <c r="F20" s="113">
        <f t="shared" si="1"/>
        <v>1826.2534286</v>
      </c>
      <c r="G20" s="113">
        <f t="shared" si="2"/>
        <v>1.2854419874457363</v>
      </c>
      <c r="H20" s="114">
        <f t="shared" si="6"/>
        <v>321.79012340000008</v>
      </c>
      <c r="I20" s="112">
        <v>1441.0584409999999</v>
      </c>
      <c r="J20" s="113">
        <f t="shared" si="9"/>
        <v>1.8232352437096593</v>
      </c>
      <c r="K20" s="112">
        <v>1015.549231</v>
      </c>
      <c r="L20" s="113">
        <f t="shared" si="3"/>
        <v>1.5663625619250814</v>
      </c>
      <c r="M20" s="113">
        <f t="shared" si="4"/>
        <v>2456.6076720000001</v>
      </c>
      <c r="N20" s="113">
        <f t="shared" si="5"/>
        <v>1.7074785634570859</v>
      </c>
      <c r="O20" s="114">
        <f t="shared" si="7"/>
        <v>425.50920999999994</v>
      </c>
    </row>
    <row r="21" spans="1:16" ht="24.95" customHeight="1" x14ac:dyDescent="0.2">
      <c r="A21" s="107" t="s">
        <v>92</v>
      </c>
      <c r="B21" s="108">
        <v>10921.061320000001</v>
      </c>
      <c r="C21" s="109">
        <f t="shared" si="8"/>
        <v>13.37151875474013</v>
      </c>
      <c r="D21" s="108">
        <v>5941.2812270000004</v>
      </c>
      <c r="E21" s="109">
        <f t="shared" si="0"/>
        <v>9.836889034496874</v>
      </c>
      <c r="F21" s="109">
        <f t="shared" si="1"/>
        <v>16862.342547</v>
      </c>
      <c r="G21" s="109">
        <f t="shared" si="2"/>
        <v>11.868869225462808</v>
      </c>
      <c r="H21" s="110">
        <f t="shared" si="6"/>
        <v>4979.7800930000003</v>
      </c>
      <c r="I21" s="108">
        <v>10406.987709999999</v>
      </c>
      <c r="J21" s="109">
        <f t="shared" si="9"/>
        <v>13.166979377018395</v>
      </c>
      <c r="K21" s="108">
        <v>6050.6365379999997</v>
      </c>
      <c r="L21" s="109">
        <f t="shared" si="3"/>
        <v>9.3323792285350908</v>
      </c>
      <c r="M21" s="109">
        <f t="shared" si="4"/>
        <v>16457.624248</v>
      </c>
      <c r="N21" s="109">
        <f t="shared" si="5"/>
        <v>11.438961511511369</v>
      </c>
      <c r="O21" s="110">
        <f t="shared" si="7"/>
        <v>4356.3511719999997</v>
      </c>
      <c r="P21" s="4"/>
    </row>
    <row r="22" spans="1:16" ht="24.95" customHeight="1" x14ac:dyDescent="0.2">
      <c r="A22" s="111" t="s">
        <v>93</v>
      </c>
      <c r="B22" s="112">
        <v>3076.6246599999999</v>
      </c>
      <c r="C22" s="113">
        <f t="shared" si="8"/>
        <v>3.7669547983534231</v>
      </c>
      <c r="D22" s="112">
        <v>15058.39568</v>
      </c>
      <c r="E22" s="113">
        <f t="shared" si="0"/>
        <v>24.931956876329011</v>
      </c>
      <c r="F22" s="113">
        <f t="shared" si="1"/>
        <v>18135.020339999999</v>
      </c>
      <c r="G22" s="113">
        <f t="shared" si="2"/>
        <v>12.764666843686085</v>
      </c>
      <c r="H22" s="114">
        <f t="shared" si="6"/>
        <v>-11981.77102</v>
      </c>
      <c r="I22" s="112">
        <v>2972.1811910000001</v>
      </c>
      <c r="J22" s="113">
        <f t="shared" si="9"/>
        <v>3.7604203576655304</v>
      </c>
      <c r="K22" s="112">
        <v>17362.85727</v>
      </c>
      <c r="L22" s="113">
        <f t="shared" si="3"/>
        <v>26.780119334044105</v>
      </c>
      <c r="M22" s="113">
        <f t="shared" si="4"/>
        <v>20335.038461</v>
      </c>
      <c r="N22" s="113">
        <f t="shared" si="5"/>
        <v>14.133979411928205</v>
      </c>
      <c r="O22" s="114">
        <f t="shared" si="7"/>
        <v>-14390.676079000001</v>
      </c>
    </row>
    <row r="23" spans="1:16" ht="24.95" customHeight="1" x14ac:dyDescent="0.2">
      <c r="A23" s="107" t="s">
        <v>94</v>
      </c>
      <c r="B23" s="108">
        <v>1456.4249170000001</v>
      </c>
      <c r="C23" s="109">
        <f t="shared" si="8"/>
        <v>1.7832161657101961</v>
      </c>
      <c r="D23" s="108">
        <v>9335.0786769999995</v>
      </c>
      <c r="E23" s="109">
        <f t="shared" si="0"/>
        <v>15.455947894982028</v>
      </c>
      <c r="F23" s="109">
        <f t="shared" si="1"/>
        <v>10791.503594</v>
      </c>
      <c r="G23" s="109">
        <f t="shared" si="2"/>
        <v>7.5957978285813716</v>
      </c>
      <c r="H23" s="110">
        <f t="shared" si="6"/>
        <v>-7878.6537599999992</v>
      </c>
      <c r="I23" s="108">
        <v>610.39509640000006</v>
      </c>
      <c r="J23" s="109">
        <f t="shared" si="9"/>
        <v>0.77227530867641969</v>
      </c>
      <c r="K23" s="108">
        <v>9690.8869180000002</v>
      </c>
      <c r="L23" s="109">
        <f t="shared" si="3"/>
        <v>14.947027674136201</v>
      </c>
      <c r="M23" s="109">
        <f t="shared" si="4"/>
        <v>10301.2820144</v>
      </c>
      <c r="N23" s="109">
        <f t="shared" si="5"/>
        <v>7.1599622586027767</v>
      </c>
      <c r="O23" s="110">
        <f t="shared" si="7"/>
        <v>-9080.4918216000005</v>
      </c>
    </row>
    <row r="24" spans="1:16" ht="24.95" customHeight="1" x14ac:dyDescent="0.2">
      <c r="A24" s="111" t="s">
        <v>95</v>
      </c>
      <c r="B24" s="112">
        <v>205.8460724</v>
      </c>
      <c r="C24" s="113">
        <f t="shared" si="8"/>
        <v>0.25203361990519385</v>
      </c>
      <c r="D24" s="112">
        <v>1607.9246000000001</v>
      </c>
      <c r="E24" s="113">
        <f t="shared" si="0"/>
        <v>2.6622163236707146</v>
      </c>
      <c r="F24" s="113">
        <f t="shared" si="1"/>
        <v>1813.7706724</v>
      </c>
      <c r="G24" s="113">
        <f t="shared" si="2"/>
        <v>1.2766557704359593</v>
      </c>
      <c r="H24" s="114">
        <f t="shared" si="6"/>
        <v>-1402.0785276000001</v>
      </c>
      <c r="I24" s="112">
        <v>186.65861659999999</v>
      </c>
      <c r="J24" s="113">
        <f t="shared" si="9"/>
        <v>0.23616153144423993</v>
      </c>
      <c r="K24" s="112">
        <v>1920.8503209999999</v>
      </c>
      <c r="L24" s="113">
        <f t="shared" si="3"/>
        <v>2.9626806244671116</v>
      </c>
      <c r="M24" s="113">
        <f t="shared" si="4"/>
        <v>2107.5089376000001</v>
      </c>
      <c r="N24" s="113">
        <f t="shared" si="5"/>
        <v>1.4648355837448586</v>
      </c>
      <c r="O24" s="114">
        <f t="shared" si="7"/>
        <v>-1734.1917043999999</v>
      </c>
    </row>
    <row r="25" spans="1:16" ht="24.95" customHeight="1" x14ac:dyDescent="0.2">
      <c r="A25" s="107" t="s">
        <v>96</v>
      </c>
      <c r="B25" s="108">
        <v>100.5790784</v>
      </c>
      <c r="C25" s="109">
        <f t="shared" si="8"/>
        <v>0.12314691711300434</v>
      </c>
      <c r="D25" s="108">
        <v>1395.5577639999999</v>
      </c>
      <c r="E25" s="109">
        <f t="shared" si="0"/>
        <v>2.3106037807657165</v>
      </c>
      <c r="F25" s="109">
        <f t="shared" si="1"/>
        <v>1496.1368424</v>
      </c>
      <c r="G25" s="109">
        <f t="shared" si="2"/>
        <v>1.0530833706139904</v>
      </c>
      <c r="H25" s="110">
        <f t="shared" si="6"/>
        <v>-1294.9786855999998</v>
      </c>
      <c r="I25" s="108">
        <v>143.32576280000001</v>
      </c>
      <c r="J25" s="109">
        <f t="shared" si="9"/>
        <v>0.18133656112322155</v>
      </c>
      <c r="K25" s="108">
        <v>1473.342357</v>
      </c>
      <c r="L25" s="109">
        <f t="shared" si="3"/>
        <v>2.272453405957291</v>
      </c>
      <c r="M25" s="109">
        <f t="shared" si="4"/>
        <v>1616.6681198000001</v>
      </c>
      <c r="N25" s="109">
        <f t="shared" si="5"/>
        <v>1.123673995748627</v>
      </c>
      <c r="O25" s="110">
        <f t="shared" si="7"/>
        <v>-1330.0165941999999</v>
      </c>
    </row>
    <row r="26" spans="1:16" ht="24.95" customHeight="1" x14ac:dyDescent="0.2">
      <c r="A26" s="115" t="s">
        <v>97</v>
      </c>
      <c r="B26" s="112">
        <v>0.23780918000000001</v>
      </c>
      <c r="C26" s="113">
        <f t="shared" si="8"/>
        <v>2.9116857943064562E-4</v>
      </c>
      <c r="D26" s="112">
        <v>11.49975839</v>
      </c>
      <c r="E26" s="113">
        <f t="shared" si="0"/>
        <v>1.9039975197921132E-2</v>
      </c>
      <c r="F26" s="113">
        <f t="shared" si="1"/>
        <v>11.73756757</v>
      </c>
      <c r="G26" s="113">
        <f t="shared" si="2"/>
        <v>8.2617023183500903E-3</v>
      </c>
      <c r="H26" s="114">
        <f t="shared" si="6"/>
        <v>-11.261949210000001</v>
      </c>
      <c r="I26" s="112">
        <v>4.9465104599999998</v>
      </c>
      <c r="J26" s="113">
        <f t="shared" si="9"/>
        <v>6.2583528519441082E-3</v>
      </c>
      <c r="K26" s="112">
        <v>40.53701075</v>
      </c>
      <c r="L26" s="113">
        <f t="shared" si="3"/>
        <v>6.2523464223030428E-2</v>
      </c>
      <c r="M26" s="113">
        <f t="shared" si="4"/>
        <v>45.483521209999999</v>
      </c>
      <c r="N26" s="113">
        <f t="shared" si="5"/>
        <v>3.1613569534036975E-2</v>
      </c>
      <c r="O26" s="114">
        <f t="shared" si="7"/>
        <v>-35.590500290000001</v>
      </c>
    </row>
    <row r="27" spans="1:16" ht="24.95" customHeight="1" x14ac:dyDescent="0.2">
      <c r="A27" s="107" t="s">
        <v>98</v>
      </c>
      <c r="B27" s="108">
        <v>7.2938280000000004</v>
      </c>
      <c r="C27" s="109">
        <f t="shared" si="8"/>
        <v>8.930410244766273E-3</v>
      </c>
      <c r="D27" s="108">
        <v>55.936678280000002</v>
      </c>
      <c r="E27" s="109">
        <f t="shared" si="0"/>
        <v>9.2613508126521069E-2</v>
      </c>
      <c r="F27" s="109">
        <f t="shared" si="1"/>
        <v>63.23050628</v>
      </c>
      <c r="G27" s="109">
        <f t="shared" si="2"/>
        <v>4.4505952124109988E-2</v>
      </c>
      <c r="H27" s="110">
        <f t="shared" si="6"/>
        <v>-48.642850280000005</v>
      </c>
      <c r="I27" s="108">
        <v>12.079614189999999</v>
      </c>
      <c r="J27" s="109">
        <f t="shared" si="9"/>
        <v>1.5283195805952264E-2</v>
      </c>
      <c r="K27" s="108">
        <v>76.872588919999998</v>
      </c>
      <c r="L27" s="109">
        <f t="shared" si="3"/>
        <v>0.11856672394304124</v>
      </c>
      <c r="M27" s="109">
        <f t="shared" si="4"/>
        <v>88.952203109999999</v>
      </c>
      <c r="N27" s="109">
        <f t="shared" si="5"/>
        <v>6.182671401451429E-2</v>
      </c>
      <c r="O27" s="110">
        <f t="shared" si="7"/>
        <v>-64.792974729999997</v>
      </c>
    </row>
    <row r="28" spans="1:16" ht="24.95" customHeight="1" x14ac:dyDescent="0.2">
      <c r="A28" s="116" t="s">
        <v>71</v>
      </c>
      <c r="B28" s="117">
        <v>81674.053039999999</v>
      </c>
      <c r="C28" s="118">
        <f>B28/B$28*100</f>
        <v>100</v>
      </c>
      <c r="D28" s="117">
        <v>60397.969380000002</v>
      </c>
      <c r="E28" s="118">
        <f>D28/D$28*100</f>
        <v>100</v>
      </c>
      <c r="F28" s="118">
        <f>B28+D28</f>
        <v>142072.02241999999</v>
      </c>
      <c r="G28" s="118">
        <f>F28/F$28*100</f>
        <v>100</v>
      </c>
      <c r="H28" s="119">
        <f t="shared" si="6"/>
        <v>21276.083659999997</v>
      </c>
      <c r="I28" s="117">
        <v>79038.535810000001</v>
      </c>
      <c r="J28" s="118">
        <f>I28/I$28*100</f>
        <v>100</v>
      </c>
      <c r="K28" s="117">
        <v>64834.876400000001</v>
      </c>
      <c r="L28" s="118">
        <f>K28/K$28*100</f>
        <v>100</v>
      </c>
      <c r="M28" s="118">
        <f>I28+K28</f>
        <v>143873.41221000001</v>
      </c>
      <c r="N28" s="118">
        <f>M28/M$28*100</f>
        <v>100</v>
      </c>
      <c r="O28" s="119">
        <f t="shared" si="7"/>
        <v>14203.65941</v>
      </c>
    </row>
    <row r="29" spans="1:16" x14ac:dyDescent="0.2">
      <c r="C29" s="4"/>
      <c r="D29" s="4"/>
      <c r="E29" s="4"/>
      <c r="F29" s="4"/>
      <c r="G29" s="4"/>
      <c r="H29" s="4"/>
      <c r="J29" s="4"/>
      <c r="K29" s="4"/>
      <c r="L29" s="4"/>
      <c r="M29" s="4"/>
      <c r="N29" s="4"/>
    </row>
    <row r="30" spans="1:16" s="5" customFormat="1" ht="19.5" customHeight="1" x14ac:dyDescent="0.2">
      <c r="A30" s="136" t="s">
        <v>178</v>
      </c>
      <c r="B30" s="136"/>
      <c r="C30" s="136"/>
      <c r="D30" s="136"/>
      <c r="E30" s="136"/>
      <c r="F30" s="136"/>
      <c r="G30" s="136"/>
      <c r="H30" s="136"/>
      <c r="I30" s="136"/>
      <c r="J30" s="136"/>
      <c r="K30" s="136"/>
      <c r="L30" s="136"/>
      <c r="M30" s="136"/>
      <c r="N30" s="136"/>
      <c r="O30" s="136"/>
    </row>
    <row r="31" spans="1:16" x14ac:dyDescent="0.2">
      <c r="A31" s="91"/>
      <c r="E31" s="92"/>
      <c r="F31" s="92"/>
      <c r="G31" s="92"/>
      <c r="H31" s="92"/>
      <c r="I31" s="92"/>
      <c r="J31" s="6"/>
      <c r="K31" s="6"/>
    </row>
  </sheetData>
  <mergeCells count="5">
    <mergeCell ref="A4:A5"/>
    <mergeCell ref="B4:H4"/>
    <mergeCell ref="I4:O4"/>
    <mergeCell ref="A1:O1"/>
    <mergeCell ref="A30:O30"/>
  </mergeCells>
  <phoneticPr fontId="5" type="noConversion"/>
  <printOptions horizontalCentered="1"/>
  <pageMargins left="0.35433070866141736" right="0.27559055118110237" top="0.31496062992125984" bottom="0.27559055118110237" header="0.39370078740157483" footer="0.27559055118110237"/>
  <pageSetup paperSize="9" scale="84"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90" zoomScaleNormal="90" workbookViewId="0">
      <pane xSplit="2" ySplit="8" topLeftCell="C9" activePane="bottomRight" state="frozen"/>
      <selection pane="topRight" activeCell="C1" sqref="C1"/>
      <selection pane="bottomLeft" activeCell="A10" sqref="A10"/>
      <selection pane="bottomRight" sqref="A1:H1"/>
    </sheetView>
  </sheetViews>
  <sheetFormatPr defaultRowHeight="12.75" x14ac:dyDescent="0.2"/>
  <cols>
    <col min="1" max="1" width="13.7109375" customWidth="1"/>
    <col min="2" max="2" width="36.85546875" customWidth="1"/>
    <col min="3" max="3" width="16.140625" customWidth="1"/>
    <col min="4" max="4" width="15.28515625" customWidth="1"/>
    <col min="5" max="5" width="17.42578125" customWidth="1"/>
    <col min="6" max="6" width="18.28515625" customWidth="1"/>
    <col min="7" max="7" width="15" customWidth="1"/>
    <col min="8" max="8" width="13.7109375" customWidth="1"/>
  </cols>
  <sheetData>
    <row r="1" spans="1:9" ht="14.25" x14ac:dyDescent="0.2">
      <c r="A1" s="137" t="s">
        <v>100</v>
      </c>
      <c r="B1" s="137"/>
      <c r="C1" s="137"/>
      <c r="D1" s="137"/>
      <c r="E1" s="137"/>
      <c r="F1" s="137"/>
      <c r="G1" s="137"/>
      <c r="H1" s="137"/>
    </row>
    <row r="2" spans="1:9" x14ac:dyDescent="0.2">
      <c r="A2" s="7"/>
      <c r="B2" s="7"/>
      <c r="C2" s="7"/>
      <c r="D2" s="7"/>
      <c r="E2" s="7"/>
      <c r="F2" s="7"/>
      <c r="G2" s="7"/>
      <c r="H2" s="7"/>
    </row>
    <row r="3" spans="1:9" x14ac:dyDescent="0.2">
      <c r="A3" s="7"/>
      <c r="B3" s="7"/>
      <c r="C3" s="7"/>
      <c r="D3" s="7"/>
      <c r="E3" s="7"/>
      <c r="F3" s="7"/>
      <c r="G3" s="7"/>
      <c r="H3" s="90" t="s">
        <v>66</v>
      </c>
    </row>
    <row r="4" spans="1:9" ht="38.25" customHeight="1" x14ac:dyDescent="0.2">
      <c r="A4" s="138" t="s">
        <v>101</v>
      </c>
      <c r="B4" s="141" t="s">
        <v>102</v>
      </c>
      <c r="C4" s="147" t="s">
        <v>196</v>
      </c>
      <c r="D4" s="148"/>
      <c r="E4" s="93" t="s">
        <v>183</v>
      </c>
      <c r="F4" s="141" t="s">
        <v>197</v>
      </c>
      <c r="G4" s="144" t="s">
        <v>103</v>
      </c>
      <c r="H4" s="145"/>
    </row>
    <row r="5" spans="1:9" ht="12.75" customHeight="1" x14ac:dyDescent="0.2">
      <c r="A5" s="139"/>
      <c r="B5" s="139"/>
      <c r="C5" s="144" t="s">
        <v>104</v>
      </c>
      <c r="D5" s="146"/>
      <c r="E5" s="145"/>
      <c r="F5" s="142"/>
      <c r="G5" s="141" t="s">
        <v>105</v>
      </c>
      <c r="H5" s="141" t="s">
        <v>106</v>
      </c>
    </row>
    <row r="6" spans="1:9" ht="27" customHeight="1" x14ac:dyDescent="0.2">
      <c r="A6" s="139"/>
      <c r="B6" s="139"/>
      <c r="C6" s="17" t="s">
        <v>2</v>
      </c>
      <c r="D6" s="8" t="s">
        <v>3</v>
      </c>
      <c r="E6" s="8" t="s">
        <v>4</v>
      </c>
      <c r="F6" s="143"/>
      <c r="G6" s="143"/>
      <c r="H6" s="143"/>
    </row>
    <row r="7" spans="1:9" x14ac:dyDescent="0.2">
      <c r="A7" s="140"/>
      <c r="B7" s="140"/>
      <c r="C7" s="18" t="s">
        <v>5</v>
      </c>
      <c r="D7" s="19" t="s">
        <v>6</v>
      </c>
      <c r="E7" s="20" t="s">
        <v>7</v>
      </c>
      <c r="F7" s="9" t="s">
        <v>28</v>
      </c>
      <c r="G7" s="9" t="s">
        <v>29</v>
      </c>
      <c r="H7" s="10" t="s">
        <v>30</v>
      </c>
    </row>
    <row r="8" spans="1:9" x14ac:dyDescent="0.2">
      <c r="A8" s="21"/>
      <c r="B8" s="22" t="s">
        <v>107</v>
      </c>
      <c r="C8" s="99">
        <v>79038.535810000001</v>
      </c>
      <c r="D8" s="99"/>
      <c r="E8" s="99">
        <v>81674.053039999999</v>
      </c>
      <c r="F8" s="99">
        <f>C8-E8</f>
        <v>-2635.5172299999977</v>
      </c>
      <c r="G8" s="23"/>
      <c r="H8" s="24"/>
    </row>
    <row r="9" spans="1:9" ht="26.25" customHeight="1" x14ac:dyDescent="0.2">
      <c r="A9" s="25" t="s">
        <v>0</v>
      </c>
      <c r="B9" s="26" t="s">
        <v>180</v>
      </c>
      <c r="C9" s="27"/>
      <c r="D9" s="27"/>
      <c r="E9" s="27"/>
      <c r="F9" s="34"/>
      <c r="G9" s="27"/>
      <c r="H9" s="27"/>
    </row>
    <row r="10" spans="1:9" ht="12.75" customHeight="1" x14ac:dyDescent="0.2">
      <c r="A10" s="21" t="s">
        <v>8</v>
      </c>
      <c r="B10" s="37" t="s">
        <v>108</v>
      </c>
      <c r="C10" s="28">
        <v>266.71705630000002</v>
      </c>
      <c r="D10" s="28">
        <v>276.85189709999997</v>
      </c>
      <c r="E10" s="28">
        <v>220.22845029999999</v>
      </c>
      <c r="F10" s="28">
        <f t="shared" ref="F10:F31" si="0">C10-E10</f>
        <v>46.488606000000033</v>
      </c>
      <c r="G10" s="28">
        <f t="shared" ref="G10:G28" si="1">C10-D10</f>
        <v>-10.134840799999949</v>
      </c>
      <c r="H10" s="28">
        <f t="shared" ref="H10:H28" si="2">D10-E10</f>
        <v>56.623446799999982</v>
      </c>
    </row>
    <row r="11" spans="1:9" ht="12.75" customHeight="1" x14ac:dyDescent="0.2">
      <c r="A11" s="25" t="s">
        <v>9</v>
      </c>
      <c r="B11" s="31" t="s">
        <v>109</v>
      </c>
      <c r="C11" s="29">
        <v>2050.2872689999999</v>
      </c>
      <c r="D11" s="29">
        <v>2082.1392259999998</v>
      </c>
      <c r="E11" s="29">
        <v>1474.369522</v>
      </c>
      <c r="F11" s="29">
        <f t="shared" si="0"/>
        <v>575.91774699999996</v>
      </c>
      <c r="G11" s="29">
        <f t="shared" si="1"/>
        <v>-31.851956999999857</v>
      </c>
      <c r="H11" s="29">
        <f t="shared" si="2"/>
        <v>607.76970399999982</v>
      </c>
      <c r="I11" s="86"/>
    </row>
    <row r="12" spans="1:9" ht="12.75" customHeight="1" x14ac:dyDescent="0.2">
      <c r="A12" s="21" t="s">
        <v>10</v>
      </c>
      <c r="B12" s="37" t="s">
        <v>110</v>
      </c>
      <c r="C12" s="28">
        <v>492.75389189999999</v>
      </c>
      <c r="D12" s="28">
        <v>521.565652</v>
      </c>
      <c r="E12" s="28">
        <v>507.81633440000002</v>
      </c>
      <c r="F12" s="28">
        <f t="shared" si="0"/>
        <v>-15.062442500000031</v>
      </c>
      <c r="G12" s="28">
        <f t="shared" si="1"/>
        <v>-28.811760100000015</v>
      </c>
      <c r="H12" s="28">
        <f t="shared" si="2"/>
        <v>13.749317599999983</v>
      </c>
      <c r="I12" s="86"/>
    </row>
    <row r="13" spans="1:9" ht="12.75" customHeight="1" x14ac:dyDescent="0.2">
      <c r="A13" s="25" t="s">
        <v>11</v>
      </c>
      <c r="B13" s="31" t="s">
        <v>111</v>
      </c>
      <c r="C13" s="29">
        <v>716.43310880000001</v>
      </c>
      <c r="D13" s="29">
        <v>813.25378460000002</v>
      </c>
      <c r="E13" s="29">
        <v>777.67887489999998</v>
      </c>
      <c r="F13" s="29">
        <f t="shared" si="0"/>
        <v>-61.245766099999969</v>
      </c>
      <c r="G13" s="29">
        <f t="shared" si="1"/>
        <v>-96.820675800000004</v>
      </c>
      <c r="H13" s="29">
        <f t="shared" si="2"/>
        <v>35.574909700000035</v>
      </c>
      <c r="I13" s="86"/>
    </row>
    <row r="14" spans="1:9" ht="12.75" customHeight="1" x14ac:dyDescent="0.2">
      <c r="A14" s="21" t="s">
        <v>12</v>
      </c>
      <c r="B14" s="37" t="s">
        <v>112</v>
      </c>
      <c r="C14" s="28">
        <v>68.069009359999995</v>
      </c>
      <c r="D14" s="28">
        <v>67.051813600000003</v>
      </c>
      <c r="E14" s="28">
        <v>113.7245324</v>
      </c>
      <c r="F14" s="28">
        <f t="shared" si="0"/>
        <v>-45.655523040000006</v>
      </c>
      <c r="G14" s="28">
        <f t="shared" si="1"/>
        <v>1.0171957599999928</v>
      </c>
      <c r="H14" s="28">
        <f t="shared" si="2"/>
        <v>-46.672718799999998</v>
      </c>
      <c r="I14" s="86"/>
    </row>
    <row r="15" spans="1:9" ht="12.75" customHeight="1" x14ac:dyDescent="0.2">
      <c r="A15" s="25" t="s">
        <v>13</v>
      </c>
      <c r="B15" s="31" t="s">
        <v>113</v>
      </c>
      <c r="C15" s="29">
        <v>609.61165830000004</v>
      </c>
      <c r="D15" s="29">
        <v>637.80747989999998</v>
      </c>
      <c r="E15" s="29">
        <v>601.08685709999997</v>
      </c>
      <c r="F15" s="29">
        <f t="shared" si="0"/>
        <v>8.5248012000000699</v>
      </c>
      <c r="G15" s="29">
        <f t="shared" si="1"/>
        <v>-28.195821599999931</v>
      </c>
      <c r="H15" s="29">
        <f t="shared" si="2"/>
        <v>36.720622800000001</v>
      </c>
      <c r="I15" s="86"/>
    </row>
    <row r="16" spans="1:9" ht="12.75" customHeight="1" x14ac:dyDescent="0.2">
      <c r="A16" s="21" t="s">
        <v>14</v>
      </c>
      <c r="B16" s="37" t="s">
        <v>114</v>
      </c>
      <c r="C16" s="28">
        <v>39898.422689999999</v>
      </c>
      <c r="D16" s="28">
        <v>45900.465660000002</v>
      </c>
      <c r="E16" s="28">
        <v>42885.132389999999</v>
      </c>
      <c r="F16" s="28">
        <f t="shared" si="0"/>
        <v>-2986.7096999999994</v>
      </c>
      <c r="G16" s="28">
        <f t="shared" si="1"/>
        <v>-6002.0429700000022</v>
      </c>
      <c r="H16" s="28">
        <f t="shared" si="2"/>
        <v>3015.3332700000028</v>
      </c>
      <c r="I16" s="86"/>
    </row>
    <row r="17" spans="1:9" ht="12.75" customHeight="1" x14ac:dyDescent="0.2">
      <c r="A17" s="25" t="s">
        <v>15</v>
      </c>
      <c r="B17" s="31" t="s">
        <v>115</v>
      </c>
      <c r="C17" s="29">
        <v>744.86670140000001</v>
      </c>
      <c r="D17" s="29">
        <v>776.63227810000001</v>
      </c>
      <c r="E17" s="29">
        <v>864.07366609999997</v>
      </c>
      <c r="F17" s="29">
        <f t="shared" si="0"/>
        <v>-119.20696469999996</v>
      </c>
      <c r="G17" s="29">
        <f t="shared" si="1"/>
        <v>-31.765576699999997</v>
      </c>
      <c r="H17" s="29">
        <f t="shared" si="2"/>
        <v>-87.441387999999961</v>
      </c>
      <c r="I17" s="86"/>
    </row>
    <row r="18" spans="1:9" ht="12.75" customHeight="1" x14ac:dyDescent="0.2">
      <c r="A18" s="21" t="s">
        <v>16</v>
      </c>
      <c r="B18" s="37" t="s">
        <v>116</v>
      </c>
      <c r="C18" s="28">
        <v>1307.6135280000001</v>
      </c>
      <c r="D18" s="28">
        <v>1536.960912</v>
      </c>
      <c r="E18" s="28">
        <v>1485.021508</v>
      </c>
      <c r="F18" s="28">
        <f t="shared" si="0"/>
        <v>-177.40797999999995</v>
      </c>
      <c r="G18" s="28">
        <f t="shared" si="1"/>
        <v>-229.34738399999992</v>
      </c>
      <c r="H18" s="28">
        <f t="shared" si="2"/>
        <v>51.939403999999968</v>
      </c>
      <c r="I18" s="86"/>
    </row>
    <row r="19" spans="1:9" ht="12.75" customHeight="1" x14ac:dyDescent="0.2">
      <c r="A19" s="25" t="s">
        <v>17</v>
      </c>
      <c r="B19" s="31" t="s">
        <v>117</v>
      </c>
      <c r="C19" s="29">
        <v>277.52202319999998</v>
      </c>
      <c r="D19" s="29">
        <v>261.8359337</v>
      </c>
      <c r="E19" s="29">
        <v>244.75678099999999</v>
      </c>
      <c r="F19" s="29">
        <f t="shared" si="0"/>
        <v>32.765242199999989</v>
      </c>
      <c r="G19" s="29">
        <f t="shared" si="1"/>
        <v>15.68608949999998</v>
      </c>
      <c r="H19" s="29">
        <f t="shared" si="2"/>
        <v>17.079152700000009</v>
      </c>
      <c r="I19" s="86"/>
    </row>
    <row r="20" spans="1:9" ht="12.75" customHeight="1" x14ac:dyDescent="0.2">
      <c r="A20" s="21" t="s">
        <v>18</v>
      </c>
      <c r="B20" s="37" t="s">
        <v>118</v>
      </c>
      <c r="C20" s="28">
        <v>427.1217542</v>
      </c>
      <c r="D20" s="28">
        <v>436.60260039999997</v>
      </c>
      <c r="E20" s="28">
        <v>449.41120100000001</v>
      </c>
      <c r="F20" s="28">
        <f t="shared" si="0"/>
        <v>-22.289446800000007</v>
      </c>
      <c r="G20" s="28">
        <f t="shared" si="1"/>
        <v>-9.4808461999999736</v>
      </c>
      <c r="H20" s="28">
        <f t="shared" si="2"/>
        <v>-12.808600600000034</v>
      </c>
      <c r="I20" s="86"/>
    </row>
    <row r="21" spans="1:9" ht="24.95" customHeight="1" x14ac:dyDescent="0.2">
      <c r="A21" s="30">
        <v>2844</v>
      </c>
      <c r="B21" s="31" t="s">
        <v>119</v>
      </c>
      <c r="C21" s="29">
        <v>4179.7136140000002</v>
      </c>
      <c r="D21" s="29">
        <v>4865.6721440000001</v>
      </c>
      <c r="E21" s="29">
        <v>4552.7338739999996</v>
      </c>
      <c r="F21" s="29">
        <f t="shared" si="0"/>
        <v>-373.02025999999933</v>
      </c>
      <c r="G21" s="29">
        <f t="shared" si="1"/>
        <v>-685.95852999999988</v>
      </c>
      <c r="H21" s="29">
        <f t="shared" si="2"/>
        <v>312.93827000000056</v>
      </c>
      <c r="I21" s="86"/>
    </row>
    <row r="22" spans="1:9" ht="12.75" customHeight="1" x14ac:dyDescent="0.2">
      <c r="A22" s="21" t="s">
        <v>19</v>
      </c>
      <c r="B22" s="37" t="s">
        <v>120</v>
      </c>
      <c r="C22" s="28">
        <v>109.89591609999999</v>
      </c>
      <c r="D22" s="28">
        <v>116.5107706</v>
      </c>
      <c r="E22" s="28">
        <v>148.83566070000001</v>
      </c>
      <c r="F22" s="28">
        <f t="shared" si="0"/>
        <v>-38.939744600000012</v>
      </c>
      <c r="G22" s="28">
        <f t="shared" si="1"/>
        <v>-6.614854500000007</v>
      </c>
      <c r="H22" s="28">
        <f t="shared" si="2"/>
        <v>-32.324890100000005</v>
      </c>
      <c r="I22" s="86"/>
    </row>
    <row r="23" spans="1:9" ht="12.75" customHeight="1" x14ac:dyDescent="0.2">
      <c r="A23" s="32" t="s">
        <v>20</v>
      </c>
      <c r="B23" s="38" t="s">
        <v>121</v>
      </c>
      <c r="C23" s="29">
        <v>741.77191819999996</v>
      </c>
      <c r="D23" s="29">
        <v>538.96202040000003</v>
      </c>
      <c r="E23" s="29">
        <v>622.8473712</v>
      </c>
      <c r="F23" s="29">
        <f t="shared" si="0"/>
        <v>118.92454699999996</v>
      </c>
      <c r="G23" s="29">
        <f t="shared" si="1"/>
        <v>202.80989779999993</v>
      </c>
      <c r="H23" s="29">
        <f t="shared" si="2"/>
        <v>-83.885350799999969</v>
      </c>
      <c r="I23" s="86"/>
    </row>
    <row r="24" spans="1:9" ht="12.75" customHeight="1" x14ac:dyDescent="0.2">
      <c r="A24" s="88">
        <v>7108</v>
      </c>
      <c r="B24" s="37" t="s">
        <v>129</v>
      </c>
      <c r="C24" s="28">
        <v>617.4164763</v>
      </c>
      <c r="D24" s="28">
        <v>403.89912950000002</v>
      </c>
      <c r="E24" s="28">
        <v>418.17027209999998</v>
      </c>
      <c r="F24" s="28">
        <f t="shared" si="0"/>
        <v>199.24620420000002</v>
      </c>
      <c r="G24" s="28">
        <f t="shared" si="1"/>
        <v>213.51734679999998</v>
      </c>
      <c r="H24" s="28">
        <f t="shared" si="2"/>
        <v>-14.271142599999962</v>
      </c>
      <c r="I24" s="86"/>
    </row>
    <row r="25" spans="1:9" ht="12.75" customHeight="1" x14ac:dyDescent="0.2">
      <c r="A25" s="32" t="s">
        <v>21</v>
      </c>
      <c r="B25" s="38" t="s">
        <v>122</v>
      </c>
      <c r="C25" s="29">
        <v>2050.0958500000002</v>
      </c>
      <c r="D25" s="29">
        <v>2335.5085859999999</v>
      </c>
      <c r="E25" s="29">
        <v>2424.825914</v>
      </c>
      <c r="F25" s="29">
        <f t="shared" si="0"/>
        <v>-374.73006399999986</v>
      </c>
      <c r="G25" s="29">
        <f t="shared" si="1"/>
        <v>-285.41273599999977</v>
      </c>
      <c r="H25" s="29">
        <f t="shared" si="2"/>
        <v>-89.317328000000089</v>
      </c>
      <c r="I25" s="86"/>
    </row>
    <row r="26" spans="1:9" ht="12.75" customHeight="1" x14ac:dyDescent="0.2">
      <c r="A26" s="21" t="s">
        <v>22</v>
      </c>
      <c r="B26" s="37" t="s">
        <v>123</v>
      </c>
      <c r="C26" s="28">
        <v>1409.532555</v>
      </c>
      <c r="D26" s="28">
        <v>1460.333067</v>
      </c>
      <c r="E26" s="28">
        <v>1403.992857</v>
      </c>
      <c r="F26" s="28">
        <f t="shared" si="0"/>
        <v>5.539698000000044</v>
      </c>
      <c r="G26" s="28">
        <f t="shared" si="1"/>
        <v>-50.800512000000026</v>
      </c>
      <c r="H26" s="28">
        <f t="shared" si="2"/>
        <v>56.34021000000007</v>
      </c>
      <c r="I26" s="86"/>
    </row>
    <row r="27" spans="1:9" ht="12.75" customHeight="1" x14ac:dyDescent="0.2">
      <c r="A27" s="32" t="s">
        <v>23</v>
      </c>
      <c r="B27" s="38" t="s">
        <v>124</v>
      </c>
      <c r="C27" s="29">
        <v>4132.1189080000004</v>
      </c>
      <c r="D27" s="29">
        <v>3860.3582510000001</v>
      </c>
      <c r="E27" s="29">
        <v>4132.9500699999999</v>
      </c>
      <c r="F27" s="29">
        <f t="shared" si="0"/>
        <v>-0.83116199999949458</v>
      </c>
      <c r="G27" s="29">
        <f t="shared" si="1"/>
        <v>271.76065700000026</v>
      </c>
      <c r="H27" s="29">
        <f t="shared" si="2"/>
        <v>-272.59181899999976</v>
      </c>
      <c r="I27" s="86"/>
    </row>
    <row r="28" spans="1:9" ht="12.75" customHeight="1" x14ac:dyDescent="0.2">
      <c r="A28" s="21" t="s">
        <v>24</v>
      </c>
      <c r="B28" s="37" t="s">
        <v>125</v>
      </c>
      <c r="C28" s="28">
        <v>609.18012290000001</v>
      </c>
      <c r="D28" s="28">
        <v>547.98205459999997</v>
      </c>
      <c r="E28" s="28">
        <v>543.29002230000003</v>
      </c>
      <c r="F28" s="28">
        <f t="shared" si="0"/>
        <v>65.890100599999982</v>
      </c>
      <c r="G28" s="28">
        <f t="shared" si="1"/>
        <v>61.198068300000045</v>
      </c>
      <c r="H28" s="28">
        <f t="shared" si="2"/>
        <v>4.6920322999999371</v>
      </c>
      <c r="I28" s="86"/>
    </row>
    <row r="29" spans="1:9" ht="12.75" customHeight="1" x14ac:dyDescent="0.2">
      <c r="A29" s="32" t="s">
        <v>25</v>
      </c>
      <c r="B29" s="38" t="s">
        <v>126</v>
      </c>
      <c r="C29" s="29">
        <v>120.3021596</v>
      </c>
      <c r="D29" s="29">
        <v>127.12484310000001</v>
      </c>
      <c r="E29" s="29">
        <v>201.872984</v>
      </c>
      <c r="F29" s="29">
        <f t="shared" si="0"/>
        <v>-81.570824400000006</v>
      </c>
      <c r="G29" s="29">
        <f t="shared" ref="G29:H31" si="3">C29-D29</f>
        <v>-6.8226835000000108</v>
      </c>
      <c r="H29" s="29">
        <f t="shared" si="3"/>
        <v>-74.748140899999996</v>
      </c>
      <c r="I29" s="86"/>
    </row>
    <row r="30" spans="1:9" ht="12.75" customHeight="1" x14ac:dyDescent="0.2">
      <c r="A30" s="21" t="s">
        <v>26</v>
      </c>
      <c r="B30" s="37" t="s">
        <v>127</v>
      </c>
      <c r="C30" s="28">
        <v>652.24125449999997</v>
      </c>
      <c r="D30" s="28">
        <v>632.62587840000003</v>
      </c>
      <c r="E30" s="28">
        <v>650.72693230000004</v>
      </c>
      <c r="F30" s="28">
        <f t="shared" si="0"/>
        <v>1.5143221999999241</v>
      </c>
      <c r="G30" s="28">
        <f t="shared" si="3"/>
        <v>19.615376099999935</v>
      </c>
      <c r="H30" s="28">
        <f t="shared" si="3"/>
        <v>-18.101053900000011</v>
      </c>
      <c r="I30" s="86"/>
    </row>
    <row r="31" spans="1:9" ht="12.75" customHeight="1" x14ac:dyDescent="0.2">
      <c r="A31" s="32" t="s">
        <v>27</v>
      </c>
      <c r="B31" s="38" t="s">
        <v>128</v>
      </c>
      <c r="C31" s="29">
        <v>174.20590680000001</v>
      </c>
      <c r="D31" s="29">
        <v>155.8606149</v>
      </c>
      <c r="E31" s="29">
        <v>217.4490212</v>
      </c>
      <c r="F31" s="29">
        <f t="shared" si="0"/>
        <v>-43.243114399999996</v>
      </c>
      <c r="G31" s="29">
        <f t="shared" si="3"/>
        <v>18.345291900000007</v>
      </c>
      <c r="H31" s="29">
        <f t="shared" si="3"/>
        <v>-61.588406300000003</v>
      </c>
      <c r="I31" s="86"/>
    </row>
    <row r="32" spans="1:9" x14ac:dyDescent="0.2">
      <c r="A32" s="12"/>
      <c r="B32" s="50"/>
      <c r="C32" s="36"/>
      <c r="D32" s="36"/>
      <c r="E32" s="36"/>
      <c r="F32" s="51"/>
      <c r="G32" s="51"/>
      <c r="H32" s="51"/>
    </row>
    <row r="34" spans="1:5" x14ac:dyDescent="0.2">
      <c r="A34" s="7" t="s">
        <v>99</v>
      </c>
      <c r="B34" s="7"/>
    </row>
    <row r="35" spans="1:5" x14ac:dyDescent="0.2">
      <c r="A35" s="40" t="s">
        <v>31</v>
      </c>
      <c r="B35" s="7" t="s">
        <v>184</v>
      </c>
    </row>
    <row r="36" spans="1:5" x14ac:dyDescent="0.2">
      <c r="A36" s="39" t="s">
        <v>32</v>
      </c>
      <c r="B36" s="7" t="s">
        <v>198</v>
      </c>
      <c r="C36" s="84"/>
      <c r="D36" s="84"/>
      <c r="E36" s="84"/>
    </row>
    <row r="37" spans="1:5" x14ac:dyDescent="0.2">
      <c r="A37" s="40" t="s">
        <v>33</v>
      </c>
      <c r="B37" s="7" t="s">
        <v>185</v>
      </c>
      <c r="C37" s="84"/>
      <c r="D37" s="84"/>
      <c r="E37" s="84"/>
    </row>
    <row r="38" spans="1:5" x14ac:dyDescent="0.2">
      <c r="A38" s="39" t="s">
        <v>34</v>
      </c>
      <c r="B38" s="7" t="s">
        <v>199</v>
      </c>
      <c r="C38" s="84"/>
      <c r="D38" s="84"/>
      <c r="E38" s="84"/>
    </row>
    <row r="39" spans="1:5" x14ac:dyDescent="0.2">
      <c r="A39" s="40" t="s">
        <v>3</v>
      </c>
      <c r="B39" s="7" t="s">
        <v>200</v>
      </c>
      <c r="C39" s="84"/>
      <c r="D39" s="84"/>
      <c r="E39" s="84"/>
    </row>
    <row r="40" spans="1:5" x14ac:dyDescent="0.2">
      <c r="A40" s="82"/>
      <c r="B40" s="83"/>
      <c r="C40" s="84"/>
      <c r="D40" s="84"/>
      <c r="E40" s="84"/>
    </row>
    <row r="41" spans="1:5" x14ac:dyDescent="0.2">
      <c r="A41" s="82"/>
      <c r="B41" s="83"/>
      <c r="C41" s="84"/>
      <c r="D41" s="84"/>
      <c r="E41" s="84"/>
    </row>
    <row r="42" spans="1:5" x14ac:dyDescent="0.2">
      <c r="A42" s="82"/>
      <c r="B42" s="83"/>
      <c r="C42" s="84"/>
      <c r="D42" s="84"/>
      <c r="E42" s="84"/>
    </row>
    <row r="43" spans="1:5" x14ac:dyDescent="0.2">
      <c r="A43" s="82"/>
      <c r="B43" s="83"/>
      <c r="C43" s="84"/>
      <c r="D43" s="84"/>
      <c r="E43" s="84"/>
    </row>
    <row r="44" spans="1:5" x14ac:dyDescent="0.2">
      <c r="A44" s="82"/>
      <c r="B44" s="83"/>
      <c r="C44" s="84"/>
      <c r="D44" s="84"/>
      <c r="E44" s="84"/>
    </row>
    <row r="45" spans="1:5" x14ac:dyDescent="0.2">
      <c r="A45" s="82"/>
      <c r="B45" s="83"/>
      <c r="C45" s="84"/>
      <c r="D45" s="84"/>
      <c r="E45" s="84"/>
    </row>
    <row r="46" spans="1:5" x14ac:dyDescent="0.2">
      <c r="A46" s="82"/>
      <c r="B46" s="83"/>
      <c r="C46" s="84"/>
      <c r="D46" s="84"/>
      <c r="E46" s="84"/>
    </row>
    <row r="47" spans="1:5" x14ac:dyDescent="0.2">
      <c r="A47" s="82"/>
      <c r="B47" s="83"/>
      <c r="C47" s="84"/>
      <c r="D47" s="84"/>
      <c r="E47" s="84"/>
    </row>
    <row r="48" spans="1:5" x14ac:dyDescent="0.2">
      <c r="A48" s="82"/>
      <c r="B48" s="83"/>
      <c r="C48" s="84"/>
      <c r="D48" s="84"/>
      <c r="E48" s="84"/>
    </row>
    <row r="49" spans="1:5" x14ac:dyDescent="0.2">
      <c r="A49" s="82"/>
      <c r="B49" s="83"/>
      <c r="C49" s="84"/>
      <c r="D49" s="84"/>
      <c r="E49" s="84"/>
    </row>
    <row r="50" spans="1:5" x14ac:dyDescent="0.2">
      <c r="A50" s="82"/>
      <c r="B50" s="83"/>
      <c r="C50" s="84"/>
      <c r="D50" s="84"/>
      <c r="E50" s="84"/>
    </row>
    <row r="51" spans="1:5" x14ac:dyDescent="0.2">
      <c r="A51" s="82"/>
      <c r="B51" s="83"/>
      <c r="C51" s="84"/>
      <c r="D51" s="84"/>
      <c r="E51" s="84"/>
    </row>
    <row r="52" spans="1:5" x14ac:dyDescent="0.2">
      <c r="A52" s="82"/>
      <c r="B52" s="83"/>
      <c r="C52" s="84"/>
      <c r="D52" s="84"/>
      <c r="E52" s="84"/>
    </row>
    <row r="53" spans="1:5" x14ac:dyDescent="0.2">
      <c r="A53" s="82"/>
      <c r="B53" s="83"/>
      <c r="C53" s="84"/>
      <c r="D53" s="84"/>
      <c r="E53" s="84"/>
    </row>
    <row r="54" spans="1:5" x14ac:dyDescent="0.2">
      <c r="A54" s="82"/>
      <c r="B54" s="83"/>
      <c r="C54" s="84"/>
      <c r="D54" s="84"/>
      <c r="E54" s="84"/>
    </row>
    <row r="55" spans="1:5" x14ac:dyDescent="0.2">
      <c r="A55" s="85"/>
      <c r="B55" s="85"/>
      <c r="C55" s="85"/>
      <c r="D55" s="85"/>
      <c r="E55" s="85"/>
    </row>
    <row r="56" spans="1:5" x14ac:dyDescent="0.2">
      <c r="A56" s="85"/>
      <c r="B56" s="85"/>
      <c r="C56" s="85"/>
      <c r="D56" s="85"/>
      <c r="E56" s="85"/>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ignoredErrors>
    <ignoredError sqref="A11: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sqref="A1:M1"/>
    </sheetView>
  </sheetViews>
  <sheetFormatPr defaultRowHeight="12.75" x14ac:dyDescent="0.2"/>
  <cols>
    <col min="1" max="1" width="33.28515625" style="11" customWidth="1"/>
    <col min="2" max="2" width="15.5703125" style="11" customWidth="1"/>
    <col min="3" max="3" width="8.7109375" style="98" customWidth="1"/>
    <col min="4" max="4" width="14.5703125" style="11" customWidth="1"/>
    <col min="5" max="5" width="8.7109375" style="98" customWidth="1"/>
    <col min="6" max="6" width="17.28515625" style="11" customWidth="1"/>
    <col min="7" max="7" width="8.7109375" style="98" customWidth="1"/>
    <col min="8" max="8" width="13.5703125" style="11" customWidth="1"/>
    <col min="9" max="9" width="8.7109375" style="98" customWidth="1"/>
    <col min="10" max="10" width="14" style="11" customWidth="1"/>
    <col min="11" max="11" width="8.7109375" style="98" customWidth="1"/>
    <col min="12" max="12" width="18" style="11" customWidth="1"/>
    <col min="13" max="13" width="8.7109375" style="98" customWidth="1"/>
    <col min="14" max="16384" width="9.140625" style="11"/>
  </cols>
  <sheetData>
    <row r="1" spans="1:13" ht="18" customHeight="1" x14ac:dyDescent="0.2">
      <c r="A1" s="152" t="s">
        <v>44</v>
      </c>
      <c r="B1" s="152"/>
      <c r="C1" s="152"/>
      <c r="D1" s="152"/>
      <c r="E1" s="152"/>
      <c r="F1" s="152"/>
      <c r="G1" s="152"/>
      <c r="H1" s="152"/>
      <c r="I1" s="152"/>
      <c r="J1" s="152"/>
      <c r="K1" s="152"/>
      <c r="L1" s="152"/>
      <c r="M1" s="152"/>
    </row>
    <row r="2" spans="1:13" ht="15.75" customHeight="1" x14ac:dyDescent="0.2">
      <c r="A2" s="124" t="s">
        <v>66</v>
      </c>
      <c r="B2" s="124"/>
      <c r="C2" s="124"/>
      <c r="D2" s="124"/>
      <c r="E2" s="124"/>
      <c r="F2" s="124"/>
      <c r="G2" s="124"/>
      <c r="H2" s="124"/>
      <c r="I2" s="124"/>
      <c r="J2" s="124"/>
      <c r="K2" s="124"/>
      <c r="L2" s="124"/>
      <c r="M2" s="124"/>
    </row>
    <row r="3" spans="1:13" ht="15" customHeight="1" x14ac:dyDescent="0.2">
      <c r="A3" s="149"/>
      <c r="B3" s="151">
        <v>2024</v>
      </c>
      <c r="C3" s="151"/>
      <c r="D3" s="151"/>
      <c r="E3" s="151"/>
      <c r="F3" s="151"/>
      <c r="G3" s="151"/>
      <c r="H3" s="151">
        <v>2025</v>
      </c>
      <c r="I3" s="151"/>
      <c r="J3" s="151"/>
      <c r="K3" s="151"/>
      <c r="L3" s="151"/>
      <c r="M3" s="151"/>
    </row>
    <row r="4" spans="1:13" ht="17.25" customHeight="1" x14ac:dyDescent="0.25">
      <c r="A4" s="150"/>
      <c r="B4" s="33" t="s">
        <v>73</v>
      </c>
      <c r="C4" s="58" t="s">
        <v>1</v>
      </c>
      <c r="D4" s="33" t="s">
        <v>74</v>
      </c>
      <c r="E4" s="58" t="s">
        <v>1</v>
      </c>
      <c r="F4" s="102" t="s">
        <v>75</v>
      </c>
      <c r="G4" s="59" t="s">
        <v>1</v>
      </c>
      <c r="H4" s="33" t="s">
        <v>73</v>
      </c>
      <c r="I4" s="58" t="s">
        <v>1</v>
      </c>
      <c r="J4" s="33" t="s">
        <v>74</v>
      </c>
      <c r="K4" s="58" t="s">
        <v>1</v>
      </c>
      <c r="L4" s="89" t="s">
        <v>75</v>
      </c>
      <c r="M4" s="59" t="s">
        <v>1</v>
      </c>
    </row>
    <row r="5" spans="1:13" ht="18" customHeight="1" x14ac:dyDescent="0.2">
      <c r="A5" s="67" t="s">
        <v>130</v>
      </c>
      <c r="B5" s="175">
        <v>81674.053043900145</v>
      </c>
      <c r="C5" s="176">
        <v>100</v>
      </c>
      <c r="D5" s="156">
        <v>60397.969383959833</v>
      </c>
      <c r="E5" s="176">
        <f>D5/D$5*100</f>
        <v>100</v>
      </c>
      <c r="F5" s="156">
        <f>B5+D5</f>
        <v>142072.02242785998</v>
      </c>
      <c r="G5" s="176">
        <f>F5/F$5*100</f>
        <v>100</v>
      </c>
      <c r="H5" s="175">
        <v>79038.535805050007</v>
      </c>
      <c r="I5" s="176">
        <v>100</v>
      </c>
      <c r="J5" s="156">
        <v>64834.876397300039</v>
      </c>
      <c r="K5" s="176">
        <f>J5/J$5*100</f>
        <v>100</v>
      </c>
      <c r="L5" s="156">
        <f>H5+J5</f>
        <v>143873.41220235004</v>
      </c>
      <c r="M5" s="176">
        <f>L5/L$5*100</f>
        <v>100</v>
      </c>
    </row>
    <row r="6" spans="1:13" ht="16.5" customHeight="1" x14ac:dyDescent="0.25">
      <c r="A6" s="94" t="s">
        <v>131</v>
      </c>
      <c r="B6" s="177">
        <v>15806.909822070083</v>
      </c>
      <c r="C6" s="178">
        <f>B6/B$5*100</f>
        <v>19.353649332883975</v>
      </c>
      <c r="D6" s="179">
        <v>22019.224300739923</v>
      </c>
      <c r="E6" s="178">
        <f>D6/D$5*100</f>
        <v>36.45689503360633</v>
      </c>
      <c r="F6" s="179">
        <f>B6+D6</f>
        <v>37826.134122810006</v>
      </c>
      <c r="G6" s="178">
        <f>F6/F$5*100</f>
        <v>26.62461860991457</v>
      </c>
      <c r="H6" s="177">
        <v>15542.529996460031</v>
      </c>
      <c r="I6" s="178">
        <f>H6/H$5*100</f>
        <v>19.664496360099541</v>
      </c>
      <c r="J6" s="179">
        <v>22795.680206800094</v>
      </c>
      <c r="K6" s="178">
        <f>J6/J$5*100</f>
        <v>35.159595380595789</v>
      </c>
      <c r="L6" s="179">
        <f>H6+J6</f>
        <v>38338.210203260125</v>
      </c>
      <c r="M6" s="178">
        <f>L6/L$5*100</f>
        <v>26.647182141853659</v>
      </c>
    </row>
    <row r="7" spans="1:13" x14ac:dyDescent="0.2">
      <c r="A7" s="68" t="s">
        <v>132</v>
      </c>
      <c r="B7" s="180"/>
      <c r="C7" s="181"/>
      <c r="D7" s="28"/>
      <c r="E7" s="181"/>
      <c r="F7" s="28"/>
      <c r="G7" s="181"/>
      <c r="H7" s="180"/>
      <c r="I7" s="181"/>
      <c r="J7" s="28"/>
      <c r="K7" s="181"/>
      <c r="L7" s="28"/>
      <c r="M7" s="181"/>
    </row>
    <row r="8" spans="1:13" x14ac:dyDescent="0.2">
      <c r="A8" s="61" t="s">
        <v>133</v>
      </c>
      <c r="B8" s="182">
        <v>36.250006669999998</v>
      </c>
      <c r="C8" s="100">
        <v>1.5820000000000001E-2</v>
      </c>
      <c r="D8" s="29">
        <v>46.605020799999927</v>
      </c>
      <c r="E8" s="100">
        <f t="shared" ref="E8:E19" si="0">D8/D$5*100</f>
        <v>7.7163224650358922E-2</v>
      </c>
      <c r="F8" s="29">
        <f t="shared" ref="F8:F14" si="1">B8+D8</f>
        <v>82.855027469999925</v>
      </c>
      <c r="G8" s="100">
        <f t="shared" ref="G8:G18" si="2">F8/F$5*100</f>
        <v>5.8319031470162458E-2</v>
      </c>
      <c r="H8" s="182">
        <v>49.034141989999938</v>
      </c>
      <c r="I8" s="100">
        <v>1.5820000000000001E-2</v>
      </c>
      <c r="J8" s="29">
        <v>20.221968199999992</v>
      </c>
      <c r="K8" s="100">
        <f t="shared" ref="K8:K19" si="3">J8/J$5*100</f>
        <v>3.1189954116797099E-2</v>
      </c>
      <c r="L8" s="29">
        <f t="shared" ref="L8:L17" si="4">H8+J8</f>
        <v>69.25611018999993</v>
      </c>
      <c r="M8" s="100">
        <f t="shared" ref="M8:M18" si="5">L8/L$5*100</f>
        <v>4.8136837188927598E-2</v>
      </c>
    </row>
    <row r="9" spans="1:13" x14ac:dyDescent="0.2">
      <c r="A9" s="69" t="s">
        <v>134</v>
      </c>
      <c r="B9" s="180">
        <v>171.27048686999996</v>
      </c>
      <c r="C9" s="181">
        <f t="shared" ref="C9:C19" si="6">B9/B$5*100</f>
        <v>0.20969999710672049</v>
      </c>
      <c r="D9" s="28">
        <v>760.90055676999668</v>
      </c>
      <c r="E9" s="181">
        <f t="shared" si="0"/>
        <v>1.259811487920772</v>
      </c>
      <c r="F9" s="28">
        <f t="shared" si="1"/>
        <v>932.1710436399967</v>
      </c>
      <c r="G9" s="181">
        <f t="shared" si="2"/>
        <v>0.65612569435571033</v>
      </c>
      <c r="H9" s="180">
        <v>271.13403090000031</v>
      </c>
      <c r="I9" s="181">
        <f t="shared" ref="I9:I19" si="7">H9/H$5*100</f>
        <v>0.34304030070693281</v>
      </c>
      <c r="J9" s="28">
        <v>934.29832866000004</v>
      </c>
      <c r="K9" s="181">
        <f t="shared" si="3"/>
        <v>1.4410428161144881</v>
      </c>
      <c r="L9" s="28">
        <f t="shared" si="4"/>
        <v>1205.4323595600004</v>
      </c>
      <c r="M9" s="181">
        <f t="shared" si="5"/>
        <v>0.83784233730734481</v>
      </c>
    </row>
    <row r="10" spans="1:13" x14ac:dyDescent="0.2">
      <c r="A10" s="61" t="s">
        <v>135</v>
      </c>
      <c r="B10" s="182">
        <v>1285.7869398100033</v>
      </c>
      <c r="C10" s="100">
        <f t="shared" si="6"/>
        <v>1.5742906001235024</v>
      </c>
      <c r="D10" s="29">
        <v>495.58269706999943</v>
      </c>
      <c r="E10" s="100">
        <f t="shared" si="0"/>
        <v>0.82052873983146457</v>
      </c>
      <c r="F10" s="29">
        <f t="shared" si="1"/>
        <v>1781.3696368800029</v>
      </c>
      <c r="G10" s="100">
        <f t="shared" si="2"/>
        <v>1.2538497069572796</v>
      </c>
      <c r="H10" s="182">
        <v>1661.6996943600104</v>
      </c>
      <c r="I10" s="100">
        <f t="shared" si="7"/>
        <v>2.1023917984242817</v>
      </c>
      <c r="J10" s="29">
        <v>580.33416918999899</v>
      </c>
      <c r="K10" s="100">
        <f t="shared" si="3"/>
        <v>0.89509566677320951</v>
      </c>
      <c r="L10" s="29">
        <f t="shared" si="4"/>
        <v>2242.0338635500093</v>
      </c>
      <c r="M10" s="100">
        <f t="shared" si="5"/>
        <v>1.5583378674558104</v>
      </c>
    </row>
    <row r="11" spans="1:13" x14ac:dyDescent="0.2">
      <c r="A11" s="69" t="s">
        <v>136</v>
      </c>
      <c r="B11" s="180">
        <v>9551.8561806300822</v>
      </c>
      <c r="C11" s="181">
        <f t="shared" si="6"/>
        <v>11.695092657512564</v>
      </c>
      <c r="D11" s="28">
        <v>18583.724106349928</v>
      </c>
      <c r="E11" s="181">
        <f t="shared" si="0"/>
        <v>30.768789573388027</v>
      </c>
      <c r="F11" s="28">
        <f t="shared" si="1"/>
        <v>28135.58028698001</v>
      </c>
      <c r="G11" s="181">
        <f t="shared" si="2"/>
        <v>19.80374447141163</v>
      </c>
      <c r="H11" s="180">
        <v>8139.3493037800145</v>
      </c>
      <c r="I11" s="181">
        <f t="shared" si="7"/>
        <v>10.297950513475945</v>
      </c>
      <c r="J11" s="28">
        <v>19222.230153880089</v>
      </c>
      <c r="K11" s="181">
        <f t="shared" si="3"/>
        <v>29.647978406079865</v>
      </c>
      <c r="L11" s="28">
        <f t="shared" si="4"/>
        <v>27361.579457660104</v>
      </c>
      <c r="M11" s="181">
        <f t="shared" si="5"/>
        <v>19.017815063131714</v>
      </c>
    </row>
    <row r="12" spans="1:13" x14ac:dyDescent="0.2">
      <c r="A12" s="61" t="s">
        <v>137</v>
      </c>
      <c r="B12" s="182">
        <v>996.14027432999717</v>
      </c>
      <c r="C12" s="100">
        <f t="shared" si="6"/>
        <v>1.2196532891474943</v>
      </c>
      <c r="D12" s="29">
        <v>217.40357745000014</v>
      </c>
      <c r="E12" s="100">
        <f t="shared" si="0"/>
        <v>0.35995179915392489</v>
      </c>
      <c r="F12" s="29">
        <f t="shared" si="1"/>
        <v>1213.5438517799973</v>
      </c>
      <c r="G12" s="100">
        <f t="shared" si="2"/>
        <v>0.85417510854130307</v>
      </c>
      <c r="H12" s="182">
        <v>1124.0582883099983</v>
      </c>
      <c r="I12" s="100">
        <f t="shared" si="7"/>
        <v>1.4221648678848362</v>
      </c>
      <c r="J12" s="29">
        <v>111.76089860000008</v>
      </c>
      <c r="K12" s="100">
        <f t="shared" si="3"/>
        <v>0.1723777460685561</v>
      </c>
      <c r="L12" s="29">
        <f t="shared" si="4"/>
        <v>1235.8191869099983</v>
      </c>
      <c r="M12" s="100">
        <f t="shared" si="5"/>
        <v>0.85896286742117889</v>
      </c>
    </row>
    <row r="13" spans="1:13" s="62" customFormat="1" x14ac:dyDescent="0.2">
      <c r="A13" s="69" t="s">
        <v>138</v>
      </c>
      <c r="B13" s="180">
        <v>2826.5826092200014</v>
      </c>
      <c r="C13" s="181">
        <f t="shared" si="6"/>
        <v>3.4608085479738606</v>
      </c>
      <c r="D13" s="28">
        <v>1304.0136576499983</v>
      </c>
      <c r="E13" s="181">
        <f t="shared" si="0"/>
        <v>2.1590355949885809</v>
      </c>
      <c r="F13" s="28">
        <f t="shared" si="1"/>
        <v>4130.5962668699995</v>
      </c>
      <c r="G13" s="181">
        <f t="shared" si="2"/>
        <v>2.9073959786610311</v>
      </c>
      <c r="H13" s="180">
        <v>3521.8034244500063</v>
      </c>
      <c r="I13" s="181">
        <f t="shared" si="7"/>
        <v>4.4558054986451152</v>
      </c>
      <c r="J13" s="28">
        <v>1279.8180148900046</v>
      </c>
      <c r="K13" s="181">
        <f t="shared" si="3"/>
        <v>1.9739653809894528</v>
      </c>
      <c r="L13" s="28">
        <f t="shared" si="4"/>
        <v>4801.6214393400114</v>
      </c>
      <c r="M13" s="181">
        <f t="shared" si="5"/>
        <v>3.3373931749021111</v>
      </c>
    </row>
    <row r="14" spans="1:13" s="62" customFormat="1" x14ac:dyDescent="0.2">
      <c r="A14" s="61" t="s">
        <v>139</v>
      </c>
      <c r="B14" s="182">
        <v>68.156059130000003</v>
      </c>
      <c r="C14" s="100">
        <f t="shared" si="6"/>
        <v>8.3448851366989027E-2</v>
      </c>
      <c r="D14" s="29">
        <v>326.14269194000042</v>
      </c>
      <c r="E14" s="100">
        <f t="shared" si="0"/>
        <v>0.53998949843273314</v>
      </c>
      <c r="F14" s="29">
        <f t="shared" si="1"/>
        <v>394.29875107000043</v>
      </c>
      <c r="G14" s="100">
        <f t="shared" si="2"/>
        <v>0.27753441130199563</v>
      </c>
      <c r="H14" s="182">
        <v>40.878597670000019</v>
      </c>
      <c r="I14" s="100">
        <f t="shared" si="7"/>
        <v>5.1719831666451707E-2</v>
      </c>
      <c r="J14" s="29">
        <v>374.87167464000061</v>
      </c>
      <c r="K14" s="100">
        <f t="shared" si="3"/>
        <v>0.57819447721752981</v>
      </c>
      <c r="L14" s="29">
        <f t="shared" si="4"/>
        <v>415.75027231000064</v>
      </c>
      <c r="M14" s="100">
        <f t="shared" si="5"/>
        <v>0.2889694947425524</v>
      </c>
    </row>
    <row r="15" spans="1:13" s="62" customFormat="1" ht="13.5" x14ac:dyDescent="0.2">
      <c r="A15" s="70" t="s">
        <v>140</v>
      </c>
      <c r="B15" s="175">
        <f>SUM(B8:B11)</f>
        <v>11045.163613980085</v>
      </c>
      <c r="C15" s="176">
        <f t="shared" si="6"/>
        <v>13.52346700370467</v>
      </c>
      <c r="D15" s="156">
        <f>SUM(D8:D11)</f>
        <v>19886.812380989923</v>
      </c>
      <c r="E15" s="176">
        <f t="shared" si="0"/>
        <v>32.926293025790628</v>
      </c>
      <c r="F15" s="156">
        <f>B15+D15</f>
        <v>30931.975994970009</v>
      </c>
      <c r="G15" s="176">
        <f t="shared" si="2"/>
        <v>21.772038904194783</v>
      </c>
      <c r="H15" s="175">
        <f>SUM(H8:H11)</f>
        <v>10121.217171030024</v>
      </c>
      <c r="I15" s="176">
        <f t="shared" si="7"/>
        <v>12.805420884812685</v>
      </c>
      <c r="J15" s="156">
        <f>SUM(J8:J11)</f>
        <v>20757.084619930087</v>
      </c>
      <c r="K15" s="176">
        <f t="shared" si="3"/>
        <v>32.01530684308436</v>
      </c>
      <c r="L15" s="156">
        <f>H15+J15</f>
        <v>30878.301790960111</v>
      </c>
      <c r="M15" s="176">
        <f t="shared" si="5"/>
        <v>21.462132105083793</v>
      </c>
    </row>
    <row r="16" spans="1:13" s="62" customFormat="1" ht="13.5" x14ac:dyDescent="0.25">
      <c r="A16" s="94" t="s">
        <v>141</v>
      </c>
      <c r="B16" s="177">
        <f>B5-B6</f>
        <v>65867.143221830062</v>
      </c>
      <c r="C16" s="178">
        <f t="shared" si="6"/>
        <v>80.646350667116025</v>
      </c>
      <c r="D16" s="179">
        <f>D5-D6</f>
        <v>38378.74508321991</v>
      </c>
      <c r="E16" s="178">
        <f t="shared" si="0"/>
        <v>63.54310496639367</v>
      </c>
      <c r="F16" s="179">
        <f t="shared" ref="F16:F17" si="8">B16+D16</f>
        <v>104245.88830504997</v>
      </c>
      <c r="G16" s="178">
        <f t="shared" si="2"/>
        <v>73.375381390085437</v>
      </c>
      <c r="H16" s="177">
        <f>H5-H6</f>
        <v>63496.00580858998</v>
      </c>
      <c r="I16" s="178">
        <f t="shared" si="7"/>
        <v>80.335503639900466</v>
      </c>
      <c r="J16" s="179">
        <f>J5-J6</f>
        <v>42039.196190499948</v>
      </c>
      <c r="K16" s="178">
        <f t="shared" si="3"/>
        <v>64.840404619404211</v>
      </c>
      <c r="L16" s="179">
        <f t="shared" si="4"/>
        <v>105535.20199908993</v>
      </c>
      <c r="M16" s="178">
        <f t="shared" si="5"/>
        <v>73.352817858146352</v>
      </c>
    </row>
    <row r="17" spans="1:13" ht="13.5" x14ac:dyDescent="0.25">
      <c r="A17" s="71" t="s">
        <v>142</v>
      </c>
      <c r="B17" s="183">
        <v>39814.187767550029</v>
      </c>
      <c r="C17" s="184">
        <f t="shared" si="6"/>
        <v>48.747657651016461</v>
      </c>
      <c r="D17" s="99">
        <v>11919.834192739949</v>
      </c>
      <c r="E17" s="184">
        <f t="shared" si="0"/>
        <v>19.735488319091658</v>
      </c>
      <c r="F17" s="99">
        <f t="shared" si="8"/>
        <v>51734.021960289974</v>
      </c>
      <c r="G17" s="184">
        <f t="shared" si="2"/>
        <v>36.413940673336299</v>
      </c>
      <c r="H17" s="183">
        <v>37033.511538460007</v>
      </c>
      <c r="I17" s="184">
        <f t="shared" si="7"/>
        <v>46.855007068708659</v>
      </c>
      <c r="J17" s="99">
        <v>11524.375277390003</v>
      </c>
      <c r="K17" s="184">
        <f t="shared" si="3"/>
        <v>17.774962979446538</v>
      </c>
      <c r="L17" s="99">
        <f t="shared" si="4"/>
        <v>48557.886815850012</v>
      </c>
      <c r="M17" s="184">
        <f t="shared" si="5"/>
        <v>33.750424121140618</v>
      </c>
    </row>
    <row r="18" spans="1:13" ht="13.5" x14ac:dyDescent="0.25">
      <c r="A18" s="64" t="s">
        <v>143</v>
      </c>
      <c r="B18" s="177">
        <v>38141.925634180028</v>
      </c>
      <c r="C18" s="178">
        <f t="shared" si="6"/>
        <v>46.700174918071696</v>
      </c>
      <c r="D18" s="179">
        <v>10697.409575999947</v>
      </c>
      <c r="E18" s="178">
        <f t="shared" si="0"/>
        <v>17.71153845917361</v>
      </c>
      <c r="F18" s="179">
        <f>B18+D18</f>
        <v>48839.335210179976</v>
      </c>
      <c r="G18" s="178">
        <f t="shared" si="2"/>
        <v>34.376462286921523</v>
      </c>
      <c r="H18" s="177">
        <v>34691.067753380012</v>
      </c>
      <c r="I18" s="178">
        <f t="shared" si="7"/>
        <v>43.891334018315021</v>
      </c>
      <c r="J18" s="179">
        <v>10401.863588030004</v>
      </c>
      <c r="K18" s="178">
        <f t="shared" si="3"/>
        <v>16.043623688412207</v>
      </c>
      <c r="L18" s="179">
        <f>H18+J18</f>
        <v>45092.931341410018</v>
      </c>
      <c r="M18" s="178">
        <f t="shared" si="5"/>
        <v>31.342087916834345</v>
      </c>
    </row>
    <row r="19" spans="1:13" ht="13.5" x14ac:dyDescent="0.25">
      <c r="A19" s="72" t="s">
        <v>144</v>
      </c>
      <c r="B19" s="183">
        <v>34342.183623600031</v>
      </c>
      <c r="C19" s="184">
        <f t="shared" si="6"/>
        <v>42.04785038051309</v>
      </c>
      <c r="D19" s="99">
        <v>8753.0601313599491</v>
      </c>
      <c r="E19" s="184">
        <f t="shared" si="0"/>
        <v>14.492308633284184</v>
      </c>
      <c r="F19" s="99">
        <f>B19+D19</f>
        <v>43095.243754959978</v>
      </c>
      <c r="G19" s="184">
        <f>F19/F$5*100</f>
        <v>30.33337811238837</v>
      </c>
      <c r="H19" s="183">
        <v>30980.953690940009</v>
      </c>
      <c r="I19" s="184">
        <f t="shared" si="7"/>
        <v>39.197276841457565</v>
      </c>
      <c r="J19" s="99">
        <v>8300.8127510200029</v>
      </c>
      <c r="K19" s="184">
        <f t="shared" si="3"/>
        <v>12.80300543823614</v>
      </c>
      <c r="L19" s="99">
        <f>H19+J19</f>
        <v>39281.766441960011</v>
      </c>
      <c r="M19" s="184">
        <f>L19/L$5*100</f>
        <v>27.303006052787826</v>
      </c>
    </row>
    <row r="20" spans="1:13" x14ac:dyDescent="0.2">
      <c r="A20" s="65" t="s">
        <v>132</v>
      </c>
      <c r="B20" s="182"/>
      <c r="C20" s="100"/>
      <c r="D20" s="29"/>
      <c r="E20" s="100"/>
      <c r="F20" s="29"/>
      <c r="G20" s="100"/>
      <c r="H20" s="182"/>
      <c r="I20" s="100"/>
      <c r="J20" s="29"/>
      <c r="K20" s="100"/>
      <c r="L20" s="29"/>
      <c r="M20" s="100"/>
    </row>
    <row r="21" spans="1:13" x14ac:dyDescent="0.2">
      <c r="A21" s="69" t="s">
        <v>177</v>
      </c>
      <c r="B21" s="180">
        <v>210.39632956000008</v>
      </c>
      <c r="C21" s="181">
        <f t="shared" ref="C21:C30" si="9">B21/B$5*100</f>
        <v>0.2576048594611941</v>
      </c>
      <c r="D21" s="28">
        <v>246.01800184000035</v>
      </c>
      <c r="E21" s="181">
        <f t="shared" ref="E21:E30" si="10">D21/D$5*100</f>
        <v>0.4073282667435778</v>
      </c>
      <c r="F21" s="28">
        <f t="shared" ref="F21:F30" si="11">B21+D21</f>
        <v>456.41433140000044</v>
      </c>
      <c r="G21" s="181">
        <f>F21/F$5*100</f>
        <v>0.3212556023349033</v>
      </c>
      <c r="H21" s="180">
        <v>311.45346316999979</v>
      </c>
      <c r="I21" s="181">
        <f t="shared" ref="I21:I30" si="12">H21/H$5*100</f>
        <v>0.39405267316465159</v>
      </c>
      <c r="J21" s="28">
        <v>270.99113996999955</v>
      </c>
      <c r="K21" s="181">
        <f t="shared" ref="K21:K30" si="13">J21/J$5*100</f>
        <v>0.41797124484266712</v>
      </c>
      <c r="L21" s="28">
        <f t="shared" ref="L21:L30" si="14">H21+J21</f>
        <v>582.44460313999934</v>
      </c>
      <c r="M21" s="181">
        <f>L21/L$5*100</f>
        <v>0.40483129872587098</v>
      </c>
    </row>
    <row r="22" spans="1:13" x14ac:dyDescent="0.2">
      <c r="A22" s="61" t="s">
        <v>145</v>
      </c>
      <c r="B22" s="182">
        <v>1160.7732742299993</v>
      </c>
      <c r="C22" s="100">
        <f t="shared" si="9"/>
        <v>1.4212264862208794</v>
      </c>
      <c r="D22" s="29">
        <v>2845.8590573599608</v>
      </c>
      <c r="E22" s="100">
        <f t="shared" si="10"/>
        <v>4.7118455908150922</v>
      </c>
      <c r="F22" s="29">
        <f t="shared" si="11"/>
        <v>4006.6323315899599</v>
      </c>
      <c r="G22" s="100">
        <f t="shared" ref="G22:G30" si="15">F22/F$5*100</f>
        <v>2.8201416880824728</v>
      </c>
      <c r="H22" s="182">
        <v>1247.1500518899993</v>
      </c>
      <c r="I22" s="100">
        <f t="shared" si="12"/>
        <v>1.5779012594136583</v>
      </c>
      <c r="J22" s="29">
        <v>3138.6236692699986</v>
      </c>
      <c r="K22" s="100">
        <f t="shared" si="13"/>
        <v>4.8409495686193713</v>
      </c>
      <c r="L22" s="29">
        <f t="shared" si="14"/>
        <v>4385.7737211599979</v>
      </c>
      <c r="M22" s="100">
        <f t="shared" ref="M22:M30" si="16">L22/L$5*100</f>
        <v>3.0483559498760258</v>
      </c>
    </row>
    <row r="23" spans="1:13" x14ac:dyDescent="0.2">
      <c r="A23" s="69" t="s">
        <v>146</v>
      </c>
      <c r="B23" s="180">
        <v>2757.5269705000001</v>
      </c>
      <c r="C23" s="181">
        <f t="shared" si="9"/>
        <v>3.3762582701972903</v>
      </c>
      <c r="D23" s="28">
        <v>32.80360410000003</v>
      </c>
      <c r="E23" s="181">
        <f t="shared" si="10"/>
        <v>5.4312428769686144E-2</v>
      </c>
      <c r="F23" s="28">
        <f t="shared" si="11"/>
        <v>2790.3305746000001</v>
      </c>
      <c r="G23" s="181">
        <f t="shared" si="15"/>
        <v>1.9640253773517218</v>
      </c>
      <c r="H23" s="180">
        <v>2348.9354776699993</v>
      </c>
      <c r="I23" s="181">
        <f t="shared" si="12"/>
        <v>2.9718863763667023</v>
      </c>
      <c r="J23" s="28">
        <v>81.303415079999851</v>
      </c>
      <c r="K23" s="181">
        <f t="shared" si="13"/>
        <v>0.12540074046225161</v>
      </c>
      <c r="L23" s="28">
        <f t="shared" si="14"/>
        <v>2430.2388927499992</v>
      </c>
      <c r="M23" s="181">
        <f t="shared" si="16"/>
        <v>1.6891507996849353</v>
      </c>
    </row>
    <row r="24" spans="1:13" x14ac:dyDescent="0.2">
      <c r="A24" s="61" t="s">
        <v>147</v>
      </c>
      <c r="B24" s="182">
        <v>1354.5821822299977</v>
      </c>
      <c r="C24" s="100">
        <f t="shared" si="9"/>
        <v>1.6585220541239751</v>
      </c>
      <c r="D24" s="29">
        <v>654.24857879000103</v>
      </c>
      <c r="E24" s="100">
        <f t="shared" si="10"/>
        <v>1.0832294288419453</v>
      </c>
      <c r="F24" s="29">
        <f t="shared" si="11"/>
        <v>2008.8307610199986</v>
      </c>
      <c r="G24" s="100">
        <f t="shared" si="15"/>
        <v>1.4139523930828986</v>
      </c>
      <c r="H24" s="182">
        <v>1485.2695561199996</v>
      </c>
      <c r="I24" s="100">
        <f t="shared" si="12"/>
        <v>1.8791713953095539</v>
      </c>
      <c r="J24" s="29">
        <v>442.96055042000046</v>
      </c>
      <c r="K24" s="100">
        <f t="shared" si="13"/>
        <v>0.68321337994938625</v>
      </c>
      <c r="L24" s="29">
        <f t="shared" si="14"/>
        <v>1928.2301065400002</v>
      </c>
      <c r="M24" s="100">
        <f t="shared" si="16"/>
        <v>1.3402268543044289</v>
      </c>
    </row>
    <row r="25" spans="1:13" x14ac:dyDescent="0.2">
      <c r="A25" s="69" t="s">
        <v>148</v>
      </c>
      <c r="B25" s="180">
        <v>18663.764845800026</v>
      </c>
      <c r="C25" s="181">
        <f t="shared" si="9"/>
        <v>22.851522791171114</v>
      </c>
      <c r="D25" s="28">
        <v>1278.1379072499988</v>
      </c>
      <c r="E25" s="181">
        <f t="shared" si="10"/>
        <v>2.1161935083026813</v>
      </c>
      <c r="F25" s="28">
        <f t="shared" si="11"/>
        <v>19941.902753050024</v>
      </c>
      <c r="G25" s="181">
        <f t="shared" si="15"/>
        <v>14.036474185602547</v>
      </c>
      <c r="H25" s="180">
        <v>15636.829448950017</v>
      </c>
      <c r="I25" s="181">
        <f t="shared" si="12"/>
        <v>19.783804557714156</v>
      </c>
      <c r="J25" s="28">
        <v>1277.3196913200024</v>
      </c>
      <c r="K25" s="181">
        <f t="shared" si="13"/>
        <v>1.9701120173234337</v>
      </c>
      <c r="L25" s="28">
        <f t="shared" si="14"/>
        <v>16914.149140270019</v>
      </c>
      <c r="M25" s="181">
        <f t="shared" si="16"/>
        <v>11.75627162889638</v>
      </c>
    </row>
    <row r="26" spans="1:13" x14ac:dyDescent="0.2">
      <c r="A26" s="61" t="s">
        <v>149</v>
      </c>
      <c r="B26" s="182">
        <v>71.63145415999999</v>
      </c>
      <c r="C26" s="100">
        <f t="shared" si="9"/>
        <v>8.7704052254511958E-2</v>
      </c>
      <c r="D26" s="29">
        <v>80.982976749999779</v>
      </c>
      <c r="E26" s="100">
        <f t="shared" si="10"/>
        <v>0.13408228385159385</v>
      </c>
      <c r="F26" s="29">
        <f t="shared" si="11"/>
        <v>152.61443090999978</v>
      </c>
      <c r="G26" s="100">
        <f t="shared" si="15"/>
        <v>0.10742046766279612</v>
      </c>
      <c r="H26" s="182">
        <v>65.788830799999985</v>
      </c>
      <c r="I26" s="100">
        <f t="shared" si="12"/>
        <v>8.3236398713495072E-2</v>
      </c>
      <c r="J26" s="29">
        <v>74.26953855999983</v>
      </c>
      <c r="K26" s="100">
        <f t="shared" si="13"/>
        <v>0.11455183180250914</v>
      </c>
      <c r="L26" s="29">
        <f t="shared" si="14"/>
        <v>140.0583693599998</v>
      </c>
      <c r="M26" s="100">
        <f t="shared" si="16"/>
        <v>9.7348333660854172E-2</v>
      </c>
    </row>
    <row r="27" spans="1:13" x14ac:dyDescent="0.2">
      <c r="A27" s="69" t="s">
        <v>150</v>
      </c>
      <c r="B27" s="180">
        <v>5295.626590230002</v>
      </c>
      <c r="C27" s="181">
        <f t="shared" si="9"/>
        <v>6.4838542877057677</v>
      </c>
      <c r="D27" s="28">
        <v>386.97888777999907</v>
      </c>
      <c r="E27" s="181">
        <f t="shared" si="10"/>
        <v>0.64071506331597106</v>
      </c>
      <c r="F27" s="28">
        <f t="shared" si="11"/>
        <v>5682.6054780100012</v>
      </c>
      <c r="G27" s="181">
        <f t="shared" si="15"/>
        <v>3.9998061412094437</v>
      </c>
      <c r="H27" s="180">
        <v>5981.8699965499982</v>
      </c>
      <c r="I27" s="181">
        <f t="shared" si="12"/>
        <v>7.568295560667254</v>
      </c>
      <c r="J27" s="28">
        <v>350.82810930999989</v>
      </c>
      <c r="K27" s="181">
        <f t="shared" si="13"/>
        <v>0.54111016910122411</v>
      </c>
      <c r="L27" s="28">
        <f t="shared" si="14"/>
        <v>6332.6981058599977</v>
      </c>
      <c r="M27" s="181">
        <f t="shared" si="16"/>
        <v>4.4015763641953569</v>
      </c>
    </row>
    <row r="28" spans="1:13" x14ac:dyDescent="0.2">
      <c r="A28" s="61" t="s">
        <v>151</v>
      </c>
      <c r="B28" s="182">
        <v>8.5602417499999994</v>
      </c>
      <c r="C28" s="100">
        <f t="shared" si="9"/>
        <v>1.0480980716603881E-2</v>
      </c>
      <c r="D28" s="29">
        <v>163.32506707999994</v>
      </c>
      <c r="E28" s="100">
        <f t="shared" si="10"/>
        <v>0.27041483140222083</v>
      </c>
      <c r="F28" s="29">
        <f t="shared" si="11"/>
        <v>171.88530882999993</v>
      </c>
      <c r="G28" s="100">
        <f t="shared" si="15"/>
        <v>0.12098462870638606</v>
      </c>
      <c r="H28" s="182">
        <v>11.561503109999997</v>
      </c>
      <c r="I28" s="100">
        <f t="shared" si="12"/>
        <v>1.4627678754723716E-2</v>
      </c>
      <c r="J28" s="29">
        <v>171.56435999000027</v>
      </c>
      <c r="K28" s="100">
        <f t="shared" si="13"/>
        <v>0.26461739348229069</v>
      </c>
      <c r="L28" s="29">
        <f t="shared" si="14"/>
        <v>183.12586310000026</v>
      </c>
      <c r="M28" s="100">
        <f t="shared" si="16"/>
        <v>0.12728263012379507</v>
      </c>
    </row>
    <row r="29" spans="1:13" x14ac:dyDescent="0.2">
      <c r="A29" s="69" t="s">
        <v>152</v>
      </c>
      <c r="B29" s="180">
        <v>3688.7886822700029</v>
      </c>
      <c r="C29" s="181">
        <f t="shared" si="9"/>
        <v>4.5164756061356028</v>
      </c>
      <c r="D29" s="28">
        <v>1861.8672436999905</v>
      </c>
      <c r="E29" s="181">
        <f t="shared" si="10"/>
        <v>3.0826652993311643</v>
      </c>
      <c r="F29" s="28">
        <f t="shared" si="11"/>
        <v>5550.6559259699934</v>
      </c>
      <c r="G29" s="181">
        <f t="shared" si="15"/>
        <v>3.9069310277387332</v>
      </c>
      <c r="H29" s="180">
        <v>3325.8129746499994</v>
      </c>
      <c r="I29" s="181">
        <f t="shared" si="12"/>
        <v>4.2078372793407741</v>
      </c>
      <c r="J29" s="28">
        <v>1525.5189461100031</v>
      </c>
      <c r="K29" s="181">
        <f t="shared" si="13"/>
        <v>2.3529295201579674</v>
      </c>
      <c r="L29" s="28">
        <f t="shared" si="14"/>
        <v>4851.3319207600025</v>
      </c>
      <c r="M29" s="181">
        <f t="shared" si="16"/>
        <v>3.3719447161904186</v>
      </c>
    </row>
    <row r="30" spans="1:13" ht="13.5" x14ac:dyDescent="0.25">
      <c r="A30" s="64" t="s">
        <v>153</v>
      </c>
      <c r="B30" s="177">
        <f>B17-B19</f>
        <v>5472.0041439499983</v>
      </c>
      <c r="C30" s="178">
        <f t="shared" si="9"/>
        <v>6.6998072705033662</v>
      </c>
      <c r="D30" s="179">
        <f>D17-D19</f>
        <v>3166.7740613799997</v>
      </c>
      <c r="E30" s="178">
        <f t="shared" si="10"/>
        <v>5.2431796858074744</v>
      </c>
      <c r="F30" s="179">
        <f t="shared" si="11"/>
        <v>8638.7782053299979</v>
      </c>
      <c r="G30" s="178">
        <f t="shared" si="15"/>
        <v>6.0805625609479286</v>
      </c>
      <c r="H30" s="177">
        <f>H17-H19</f>
        <v>6052.5578475199982</v>
      </c>
      <c r="I30" s="178">
        <f t="shared" si="12"/>
        <v>7.6577302272510996</v>
      </c>
      <c r="J30" s="179">
        <f>J17-J19</f>
        <v>3223.5625263700003</v>
      </c>
      <c r="K30" s="178">
        <f t="shared" si="13"/>
        <v>4.9719575412103989</v>
      </c>
      <c r="L30" s="179">
        <f t="shared" si="14"/>
        <v>9276.1203738899985</v>
      </c>
      <c r="M30" s="178">
        <f t="shared" si="16"/>
        <v>6.4474180683527864</v>
      </c>
    </row>
    <row r="31" spans="1:13" x14ac:dyDescent="0.2">
      <c r="A31" s="68" t="s">
        <v>132</v>
      </c>
      <c r="B31" s="180"/>
      <c r="C31" s="181"/>
      <c r="D31" s="28"/>
      <c r="E31" s="181"/>
      <c r="F31" s="28"/>
      <c r="G31" s="181"/>
      <c r="H31" s="180"/>
      <c r="I31" s="181"/>
      <c r="J31" s="28"/>
      <c r="K31" s="181"/>
      <c r="L31" s="28"/>
      <c r="M31" s="181"/>
    </row>
    <row r="32" spans="1:13" x14ac:dyDescent="0.2">
      <c r="A32" s="61" t="s">
        <v>154</v>
      </c>
      <c r="B32" s="182">
        <v>303.5946915799999</v>
      </c>
      <c r="C32" s="100">
        <f t="shared" ref="C32:C40" si="17">B32/B$5*100</f>
        <v>0.37171498201125941</v>
      </c>
      <c r="D32" s="29">
        <v>75.702153660000135</v>
      </c>
      <c r="E32" s="100">
        <f t="shared" ref="E32:E40" si="18">D32/D$5*100</f>
        <v>0.12533890531774186</v>
      </c>
      <c r="F32" s="29">
        <f t="shared" ref="F32:F40" si="19">B32+D32</f>
        <v>379.29684524000004</v>
      </c>
      <c r="G32" s="100">
        <f t="shared" ref="G32:G40" si="20">F32/F$5*100</f>
        <v>0.26697504459936572</v>
      </c>
      <c r="H32" s="182">
        <v>278.5810209</v>
      </c>
      <c r="I32" s="100">
        <f t="shared" ref="I32:I40" si="21">H32/H$5*100</f>
        <v>0.35246227433555344</v>
      </c>
      <c r="J32" s="29">
        <v>67.276293489999944</v>
      </c>
      <c r="K32" s="100">
        <f t="shared" ref="K32:K40" si="22">J32/J$5*100</f>
        <v>0.10376559226817864</v>
      </c>
      <c r="L32" s="29">
        <f t="shared" ref="L32:L40" si="23">H32+J32</f>
        <v>345.85731438999994</v>
      </c>
      <c r="M32" s="100">
        <f t="shared" ref="M32:M40" si="24">L32/L$5*100</f>
        <v>0.24039001306479799</v>
      </c>
    </row>
    <row r="33" spans="1:13" x14ac:dyDescent="0.2">
      <c r="A33" s="69" t="s">
        <v>155</v>
      </c>
      <c r="B33" s="180">
        <v>420.1000096099998</v>
      </c>
      <c r="C33" s="181">
        <f t="shared" si="17"/>
        <v>0.51436165336890327</v>
      </c>
      <c r="D33" s="28">
        <v>466.1695513800006</v>
      </c>
      <c r="E33" s="181">
        <f t="shared" si="18"/>
        <v>0.77182984152411493</v>
      </c>
      <c r="F33" s="28">
        <f t="shared" si="19"/>
        <v>886.2695609900004</v>
      </c>
      <c r="G33" s="181">
        <f t="shared" si="20"/>
        <v>0.62381709350271419</v>
      </c>
      <c r="H33" s="180">
        <v>1220.3513183199993</v>
      </c>
      <c r="I33" s="181">
        <f t="shared" si="21"/>
        <v>1.5439953509893176</v>
      </c>
      <c r="J33" s="28">
        <v>407.05529012999875</v>
      </c>
      <c r="K33" s="181">
        <f t="shared" si="22"/>
        <v>0.6278338338082341</v>
      </c>
      <c r="L33" s="28">
        <f t="shared" si="23"/>
        <v>1627.4066084499982</v>
      </c>
      <c r="M33" s="181">
        <f t="shared" si="24"/>
        <v>1.1311378409244512</v>
      </c>
    </row>
    <row r="34" spans="1:13" x14ac:dyDescent="0.2">
      <c r="A34" s="61" t="s">
        <v>156</v>
      </c>
      <c r="B34" s="182">
        <v>5.3092003900000009</v>
      </c>
      <c r="C34" s="100">
        <f t="shared" si="17"/>
        <v>6.5004737638602109E-3</v>
      </c>
      <c r="D34" s="29">
        <v>194.35539277999987</v>
      </c>
      <c r="E34" s="100">
        <f t="shared" si="18"/>
        <v>0.32179127007474484</v>
      </c>
      <c r="F34" s="29">
        <f t="shared" si="19"/>
        <v>199.66459316999988</v>
      </c>
      <c r="G34" s="100">
        <f t="shared" si="20"/>
        <v>0.14053758773750386</v>
      </c>
      <c r="H34" s="182">
        <v>16.373122379999995</v>
      </c>
      <c r="I34" s="100">
        <f t="shared" si="21"/>
        <v>2.0715366514866367E-2</v>
      </c>
      <c r="J34" s="29">
        <v>209.60444969999963</v>
      </c>
      <c r="K34" s="100">
        <f t="shared" si="22"/>
        <v>0.32328965727576886</v>
      </c>
      <c r="L34" s="29">
        <f t="shared" si="23"/>
        <v>225.97757207999962</v>
      </c>
      <c r="M34" s="100">
        <f t="shared" si="24"/>
        <v>0.15706694421216244</v>
      </c>
    </row>
    <row r="35" spans="1:13" x14ac:dyDescent="0.2">
      <c r="A35" s="69" t="s">
        <v>157</v>
      </c>
      <c r="B35" s="180">
        <v>487.8527188700001</v>
      </c>
      <c r="C35" s="181">
        <f t="shared" si="17"/>
        <v>0.59731665160265424</v>
      </c>
      <c r="D35" s="28">
        <v>640.33923495999773</v>
      </c>
      <c r="E35" s="181">
        <f t="shared" si="18"/>
        <v>1.0601999396523678</v>
      </c>
      <c r="F35" s="28">
        <f t="shared" si="19"/>
        <v>1128.1919538299978</v>
      </c>
      <c r="G35" s="181">
        <f t="shared" si="20"/>
        <v>0.79409860896635065</v>
      </c>
      <c r="H35" s="180">
        <v>550.24283713000034</v>
      </c>
      <c r="I35" s="181">
        <f t="shared" si="21"/>
        <v>0.69617033201017831</v>
      </c>
      <c r="J35" s="28">
        <v>667.0462731700037</v>
      </c>
      <c r="K35" s="181">
        <f t="shared" si="22"/>
        <v>1.0288386594314258</v>
      </c>
      <c r="L35" s="28">
        <f t="shared" si="23"/>
        <v>1217.289110300004</v>
      </c>
      <c r="M35" s="181">
        <f t="shared" si="24"/>
        <v>0.8460834365893497</v>
      </c>
    </row>
    <row r="36" spans="1:13" x14ac:dyDescent="0.2">
      <c r="A36" s="61" t="s">
        <v>158</v>
      </c>
      <c r="B36" s="182">
        <v>2788.4419193900003</v>
      </c>
      <c r="C36" s="100">
        <f t="shared" si="17"/>
        <v>3.4141098861485433</v>
      </c>
      <c r="D36" s="29">
        <v>138.35926756000001</v>
      </c>
      <c r="E36" s="100">
        <f t="shared" si="18"/>
        <v>0.22907933655919355</v>
      </c>
      <c r="F36" s="29">
        <f t="shared" si="19"/>
        <v>2926.8011869500001</v>
      </c>
      <c r="G36" s="100">
        <f t="shared" si="20"/>
        <v>2.0600827220828397</v>
      </c>
      <c r="H36" s="182">
        <v>2626.8937835700017</v>
      </c>
      <c r="I36" s="100">
        <f t="shared" si="21"/>
        <v>3.3235607881822142</v>
      </c>
      <c r="J36" s="29">
        <v>164.6871289800001</v>
      </c>
      <c r="K36" s="100">
        <f t="shared" si="22"/>
        <v>0.25401009168401573</v>
      </c>
      <c r="L36" s="29">
        <f t="shared" si="23"/>
        <v>2791.5809125500018</v>
      </c>
      <c r="M36" s="100">
        <f t="shared" si="24"/>
        <v>1.9403035417161003</v>
      </c>
    </row>
    <row r="37" spans="1:13" x14ac:dyDescent="0.2">
      <c r="A37" s="69" t="s">
        <v>159</v>
      </c>
      <c r="B37" s="180">
        <v>151.93166227000017</v>
      </c>
      <c r="C37" s="181">
        <f t="shared" si="17"/>
        <v>0.18602194529067423</v>
      </c>
      <c r="D37" s="28">
        <v>468.90317601999914</v>
      </c>
      <c r="E37" s="181">
        <f t="shared" si="18"/>
        <v>0.77635586229580744</v>
      </c>
      <c r="F37" s="28">
        <f t="shared" si="19"/>
        <v>620.83483828999931</v>
      </c>
      <c r="G37" s="181">
        <f t="shared" si="20"/>
        <v>0.43698599321709597</v>
      </c>
      <c r="H37" s="180">
        <v>121.29617060999992</v>
      </c>
      <c r="I37" s="181">
        <f t="shared" si="21"/>
        <v>0.15346459720506353</v>
      </c>
      <c r="J37" s="28">
        <v>583.84485818999815</v>
      </c>
      <c r="K37" s="181">
        <f t="shared" si="22"/>
        <v>0.90051048237104625</v>
      </c>
      <c r="L37" s="28">
        <f t="shared" si="23"/>
        <v>705.14102879999803</v>
      </c>
      <c r="M37" s="181">
        <f t="shared" si="24"/>
        <v>0.49011211870630828</v>
      </c>
    </row>
    <row r="38" spans="1:13" x14ac:dyDescent="0.2">
      <c r="A38" s="61" t="s">
        <v>160</v>
      </c>
      <c r="B38" s="182">
        <v>27.687095489999987</v>
      </c>
      <c r="C38" s="100">
        <f t="shared" si="17"/>
        <v>3.3899499851094764E-2</v>
      </c>
      <c r="D38" s="29">
        <v>300.58144766000021</v>
      </c>
      <c r="E38" s="100">
        <f t="shared" si="18"/>
        <v>0.49766813474995242</v>
      </c>
      <c r="F38" s="29">
        <f t="shared" si="19"/>
        <v>328.2685431500002</v>
      </c>
      <c r="G38" s="100">
        <f t="shared" si="20"/>
        <v>0.2310578378066557</v>
      </c>
      <c r="H38" s="182">
        <v>75.981672720000077</v>
      </c>
      <c r="I38" s="100">
        <f t="shared" si="21"/>
        <v>9.6132439633510244E-2</v>
      </c>
      <c r="J38" s="29">
        <v>285.69702358999933</v>
      </c>
      <c r="K38" s="100">
        <f t="shared" si="22"/>
        <v>0.44065330184218071</v>
      </c>
      <c r="L38" s="29">
        <f t="shared" si="23"/>
        <v>361.6786963099994</v>
      </c>
      <c r="M38" s="100">
        <f t="shared" si="24"/>
        <v>0.25138675087605361</v>
      </c>
    </row>
    <row r="39" spans="1:13" x14ac:dyDescent="0.2">
      <c r="A39" s="69" t="s">
        <v>161</v>
      </c>
      <c r="B39" s="180">
        <v>1228.2158415599999</v>
      </c>
      <c r="C39" s="181">
        <f t="shared" si="17"/>
        <v>1.503801753171021</v>
      </c>
      <c r="D39" s="28">
        <v>516.11495705000095</v>
      </c>
      <c r="E39" s="181">
        <f t="shared" si="18"/>
        <v>0.85452369063763256</v>
      </c>
      <c r="F39" s="28">
        <f t="shared" si="19"/>
        <v>1744.3307986100008</v>
      </c>
      <c r="G39" s="181">
        <f t="shared" si="20"/>
        <v>1.2277792409802015</v>
      </c>
      <c r="H39" s="180">
        <v>1079.2139543599983</v>
      </c>
      <c r="I39" s="181">
        <f t="shared" si="21"/>
        <v>1.3654275643742937</v>
      </c>
      <c r="J39" s="28">
        <v>433.63990096000049</v>
      </c>
      <c r="K39" s="181">
        <f t="shared" si="22"/>
        <v>0.66883739902997463</v>
      </c>
      <c r="L39" s="28">
        <f t="shared" si="23"/>
        <v>1512.8538553199987</v>
      </c>
      <c r="M39" s="181">
        <f t="shared" si="24"/>
        <v>1.0515173249608156</v>
      </c>
    </row>
    <row r="40" spans="1:13" ht="13.5" x14ac:dyDescent="0.25">
      <c r="A40" s="63" t="s">
        <v>162</v>
      </c>
      <c r="B40" s="177">
        <v>23127.232627040015</v>
      </c>
      <c r="C40" s="178">
        <f t="shared" si="17"/>
        <v>28.31649926153295</v>
      </c>
      <c r="D40" s="179">
        <v>22842.507162009955</v>
      </c>
      <c r="E40" s="178">
        <f t="shared" si="18"/>
        <v>37.8199919550215</v>
      </c>
      <c r="F40" s="179">
        <f t="shared" si="19"/>
        <v>45969.739789049971</v>
      </c>
      <c r="G40" s="178">
        <f t="shared" si="20"/>
        <v>32.356644892833884</v>
      </c>
      <c r="H40" s="177">
        <v>23694.22449500997</v>
      </c>
      <c r="I40" s="178">
        <f t="shared" si="21"/>
        <v>29.978066083425698</v>
      </c>
      <c r="J40" s="179">
        <v>26984.54777437001</v>
      </c>
      <c r="K40" s="178">
        <f t="shared" si="22"/>
        <v>41.620419863241608</v>
      </c>
      <c r="L40" s="179">
        <f t="shared" si="23"/>
        <v>50678.772269379981</v>
      </c>
      <c r="M40" s="178">
        <f t="shared" si="24"/>
        <v>35.224557125331174</v>
      </c>
    </row>
    <row r="41" spans="1:13" x14ac:dyDescent="0.2">
      <c r="A41" s="68" t="s">
        <v>163</v>
      </c>
      <c r="B41" s="180"/>
      <c r="C41" s="181"/>
      <c r="D41" s="28"/>
      <c r="E41" s="181"/>
      <c r="F41" s="28"/>
      <c r="G41" s="181"/>
      <c r="H41" s="180"/>
      <c r="I41" s="181"/>
      <c r="J41" s="28"/>
      <c r="K41" s="181"/>
      <c r="L41" s="28"/>
      <c r="M41" s="181"/>
    </row>
    <row r="42" spans="1:13" ht="12" customHeight="1" x14ac:dyDescent="0.2">
      <c r="A42" s="61" t="s">
        <v>164</v>
      </c>
      <c r="B42" s="182">
        <v>527.76620601999957</v>
      </c>
      <c r="C42" s="100">
        <f t="shared" ref="C42:C51" si="25">B42/B$5*100</f>
        <v>0.64618588933785748</v>
      </c>
      <c r="D42" s="29">
        <v>17.412101250000003</v>
      </c>
      <c r="E42" s="100">
        <f t="shared" ref="E42:E51" si="26">D42/D$5*100</f>
        <v>2.8828951416078927E-2</v>
      </c>
      <c r="F42" s="29">
        <f t="shared" ref="F42:F50" si="27">B42+D42</f>
        <v>545.17830726999955</v>
      </c>
      <c r="G42" s="100">
        <f t="shared" ref="G42:G51" si="28">F42/F$5*100</f>
        <v>0.38373375556529798</v>
      </c>
      <c r="H42" s="182">
        <v>519.09933959000034</v>
      </c>
      <c r="I42" s="100">
        <f t="shared" ref="I42:I55" si="29">H42/H$5*100</f>
        <v>0.65676740377677079</v>
      </c>
      <c r="J42" s="29">
        <v>22.733873970000001</v>
      </c>
      <c r="K42" s="100">
        <f t="shared" ref="K42:K51" si="30">J42/J$5*100</f>
        <v>3.5064266692959596E-2</v>
      </c>
      <c r="L42" s="29">
        <f t="shared" ref="L42:L50" si="31">H42+J42</f>
        <v>541.83321356000033</v>
      </c>
      <c r="M42" s="100">
        <f t="shared" ref="M42:M51" si="32">L42/L$5*100</f>
        <v>0.3766041308577166</v>
      </c>
    </row>
    <row r="43" spans="1:13" ht="13.5" customHeight="1" x14ac:dyDescent="0.2">
      <c r="A43" s="69" t="s">
        <v>165</v>
      </c>
      <c r="B43" s="180">
        <v>204.99320055000001</v>
      </c>
      <c r="C43" s="181">
        <f t="shared" si="25"/>
        <v>0.25098938146220723</v>
      </c>
      <c r="D43" s="28">
        <v>660.95015678999812</v>
      </c>
      <c r="E43" s="181">
        <f t="shared" si="26"/>
        <v>1.0943251296881011</v>
      </c>
      <c r="F43" s="28">
        <f t="shared" si="27"/>
        <v>865.9433573399981</v>
      </c>
      <c r="G43" s="181">
        <f t="shared" si="28"/>
        <v>0.60951012207889055</v>
      </c>
      <c r="H43" s="180">
        <v>120.15635425999997</v>
      </c>
      <c r="I43" s="181">
        <f t="shared" si="29"/>
        <v>0.15202249514890789</v>
      </c>
      <c r="J43" s="28">
        <v>685.55325800999981</v>
      </c>
      <c r="K43" s="181">
        <f t="shared" si="30"/>
        <v>1.0573834579540415</v>
      </c>
      <c r="L43" s="28">
        <f t="shared" si="31"/>
        <v>805.70961226999975</v>
      </c>
      <c r="M43" s="181">
        <f t="shared" si="32"/>
        <v>0.5600128612622417</v>
      </c>
    </row>
    <row r="44" spans="1:13" x14ac:dyDescent="0.2">
      <c r="A44" s="61" t="s">
        <v>166</v>
      </c>
      <c r="B44" s="182">
        <v>464.21002355000013</v>
      </c>
      <c r="C44" s="100">
        <f t="shared" si="25"/>
        <v>0.5683690306154946</v>
      </c>
      <c r="D44" s="29">
        <v>516.94322446999956</v>
      </c>
      <c r="E44" s="100">
        <f t="shared" si="26"/>
        <v>0.85589504041718101</v>
      </c>
      <c r="F44" s="29">
        <f t="shared" si="27"/>
        <v>981.15324801999964</v>
      </c>
      <c r="G44" s="100">
        <f t="shared" si="28"/>
        <v>0.69060271772945347</v>
      </c>
      <c r="H44" s="182">
        <v>415.69507163000009</v>
      </c>
      <c r="I44" s="100">
        <f t="shared" si="29"/>
        <v>0.52593974242554242</v>
      </c>
      <c r="J44" s="29">
        <v>507.56937462999974</v>
      </c>
      <c r="K44" s="100">
        <f t="shared" si="30"/>
        <v>0.78286472163481557</v>
      </c>
      <c r="L44" s="29">
        <f t="shared" si="31"/>
        <v>923.26444625999989</v>
      </c>
      <c r="M44" s="100">
        <f t="shared" si="32"/>
        <v>0.64171998990437462</v>
      </c>
    </row>
    <row r="45" spans="1:13" x14ac:dyDescent="0.2">
      <c r="A45" s="69" t="s">
        <v>167</v>
      </c>
      <c r="B45" s="180">
        <v>123.34946322000008</v>
      </c>
      <c r="C45" s="181">
        <f t="shared" si="25"/>
        <v>0.1510264993873871</v>
      </c>
      <c r="D45" s="28">
        <v>216.98024986999997</v>
      </c>
      <c r="E45" s="181">
        <f t="shared" si="26"/>
        <v>0.35925090211331573</v>
      </c>
      <c r="F45" s="28">
        <f t="shared" si="27"/>
        <v>340.32971309000004</v>
      </c>
      <c r="G45" s="181">
        <f t="shared" si="28"/>
        <v>0.23954731359075959</v>
      </c>
      <c r="H45" s="180">
        <v>239.27430522</v>
      </c>
      <c r="I45" s="181">
        <f t="shared" si="29"/>
        <v>0.30273119660285008</v>
      </c>
      <c r="J45" s="28">
        <v>190.97106951000004</v>
      </c>
      <c r="K45" s="181">
        <f t="shared" si="30"/>
        <v>0.29454990912568901</v>
      </c>
      <c r="L45" s="28">
        <f t="shared" si="31"/>
        <v>430.24537473000004</v>
      </c>
      <c r="M45" s="181">
        <f t="shared" si="32"/>
        <v>0.29904439475230044</v>
      </c>
    </row>
    <row r="46" spans="1:13" x14ac:dyDescent="0.2">
      <c r="A46" s="61" t="s">
        <v>168</v>
      </c>
      <c r="B46" s="182">
        <v>14891.441474780015</v>
      </c>
      <c r="C46" s="100">
        <f t="shared" si="25"/>
        <v>18.232769061645321</v>
      </c>
      <c r="D46" s="29">
        <v>15266.193875779954</v>
      </c>
      <c r="E46" s="100">
        <f t="shared" si="26"/>
        <v>25.276005189396759</v>
      </c>
      <c r="F46" s="29">
        <f t="shared" si="27"/>
        <v>30157.635350559969</v>
      </c>
      <c r="G46" s="100">
        <f t="shared" si="28"/>
        <v>21.227005032516612</v>
      </c>
      <c r="H46" s="182">
        <v>15208.732624089964</v>
      </c>
      <c r="I46" s="100">
        <f t="shared" si="29"/>
        <v>19.242174047356571</v>
      </c>
      <c r="J46" s="29">
        <v>18940.78715647</v>
      </c>
      <c r="K46" s="100">
        <f t="shared" si="30"/>
        <v>29.213886428044095</v>
      </c>
      <c r="L46" s="29">
        <f t="shared" si="31"/>
        <v>34149.51978055996</v>
      </c>
      <c r="M46" s="100">
        <f t="shared" si="32"/>
        <v>23.735810013687964</v>
      </c>
    </row>
    <row r="47" spans="1:13" x14ac:dyDescent="0.2">
      <c r="A47" s="69" t="s">
        <v>169</v>
      </c>
      <c r="B47" s="180">
        <v>1252.4490129499995</v>
      </c>
      <c r="C47" s="181">
        <f t="shared" si="25"/>
        <v>1.5334723406916062</v>
      </c>
      <c r="D47" s="28">
        <v>1878.5254903199964</v>
      </c>
      <c r="E47" s="181">
        <f t="shared" si="26"/>
        <v>3.110246105093204</v>
      </c>
      <c r="F47" s="28">
        <f t="shared" si="27"/>
        <v>3130.9745032699957</v>
      </c>
      <c r="G47" s="181">
        <f t="shared" si="28"/>
        <v>2.203793857344301</v>
      </c>
      <c r="H47" s="180">
        <v>928.19253227000036</v>
      </c>
      <c r="I47" s="181">
        <f t="shared" si="29"/>
        <v>1.1743544118269147</v>
      </c>
      <c r="J47" s="28">
        <v>2245.1252394700027</v>
      </c>
      <c r="K47" s="181">
        <f t="shared" si="30"/>
        <v>3.462835690026083</v>
      </c>
      <c r="L47" s="28">
        <f t="shared" si="31"/>
        <v>3173.3177717400031</v>
      </c>
      <c r="M47" s="181">
        <f t="shared" si="32"/>
        <v>2.2056318281218674</v>
      </c>
    </row>
    <row r="48" spans="1:13" x14ac:dyDescent="0.2">
      <c r="A48" s="61" t="s">
        <v>170</v>
      </c>
      <c r="B48" s="182">
        <v>130.73446354000035</v>
      </c>
      <c r="C48" s="100">
        <f t="shared" si="25"/>
        <v>0.16006853911086061</v>
      </c>
      <c r="D48" s="29">
        <v>146.23385745000027</v>
      </c>
      <c r="E48" s="100">
        <f t="shared" si="26"/>
        <v>0.24211717536456825</v>
      </c>
      <c r="F48" s="29">
        <f t="shared" si="27"/>
        <v>276.96832099000062</v>
      </c>
      <c r="G48" s="100">
        <f t="shared" si="28"/>
        <v>0.19494923508295733</v>
      </c>
      <c r="H48" s="182">
        <v>132.94027716000036</v>
      </c>
      <c r="I48" s="100">
        <f t="shared" si="29"/>
        <v>0.16819678629662371</v>
      </c>
      <c r="J48" s="29">
        <v>156.80233137000016</v>
      </c>
      <c r="K48" s="100">
        <f t="shared" si="30"/>
        <v>0.24184873957210162</v>
      </c>
      <c r="L48" s="29">
        <f t="shared" si="31"/>
        <v>289.74260853000055</v>
      </c>
      <c r="M48" s="100">
        <f t="shared" si="32"/>
        <v>0.20138718064356015</v>
      </c>
    </row>
    <row r="49" spans="1:13" x14ac:dyDescent="0.2">
      <c r="A49" s="69" t="s">
        <v>171</v>
      </c>
      <c r="B49" s="180">
        <v>3314.3544401100012</v>
      </c>
      <c r="C49" s="181">
        <f t="shared" si="25"/>
        <v>4.0580261620278861</v>
      </c>
      <c r="D49" s="28">
        <v>1662.0014709800014</v>
      </c>
      <c r="E49" s="181">
        <f t="shared" si="26"/>
        <v>2.7517505769347714</v>
      </c>
      <c r="F49" s="28">
        <f t="shared" si="27"/>
        <v>4976.3559110900023</v>
      </c>
      <c r="G49" s="181">
        <f t="shared" si="28"/>
        <v>3.5026994238903377</v>
      </c>
      <c r="H49" s="180">
        <v>3899.8659549500021</v>
      </c>
      <c r="I49" s="181">
        <f t="shared" si="29"/>
        <v>4.9341323383938853</v>
      </c>
      <c r="J49" s="28">
        <v>1512.6059528300063</v>
      </c>
      <c r="K49" s="181">
        <f t="shared" si="30"/>
        <v>2.3330127809004302</v>
      </c>
      <c r="L49" s="28">
        <f t="shared" si="31"/>
        <v>5412.4719077800082</v>
      </c>
      <c r="M49" s="181">
        <f t="shared" si="32"/>
        <v>3.7619681252625501</v>
      </c>
    </row>
    <row r="50" spans="1:13" x14ac:dyDescent="0.2">
      <c r="A50" s="61" t="s">
        <v>172</v>
      </c>
      <c r="B50" s="182">
        <v>506.55030137</v>
      </c>
      <c r="C50" s="100">
        <f t="shared" si="25"/>
        <v>0.62020958002136495</v>
      </c>
      <c r="D50" s="29">
        <v>1284.9388129600052</v>
      </c>
      <c r="E50" s="100">
        <f t="shared" si="26"/>
        <v>2.1274536645287485</v>
      </c>
      <c r="F50" s="29">
        <f t="shared" si="27"/>
        <v>1791.4891143300051</v>
      </c>
      <c r="G50" s="100">
        <f t="shared" si="28"/>
        <v>1.2609724868523435</v>
      </c>
      <c r="H50" s="182">
        <v>435.22062440000019</v>
      </c>
      <c r="I50" s="100">
        <f t="shared" si="29"/>
        <v>0.55064358159857596</v>
      </c>
      <c r="J50" s="29">
        <v>1348.0488772499994</v>
      </c>
      <c r="K50" s="100">
        <f t="shared" si="30"/>
        <v>2.0792032809460821</v>
      </c>
      <c r="L50" s="29">
        <f t="shared" si="31"/>
        <v>1783.2695016499995</v>
      </c>
      <c r="M50" s="100">
        <f t="shared" si="32"/>
        <v>1.2394711950960953</v>
      </c>
    </row>
    <row r="51" spans="1:13" ht="13.5" x14ac:dyDescent="0.25">
      <c r="A51" s="71" t="s">
        <v>173</v>
      </c>
      <c r="B51" s="183">
        <f>B16-B17-B40</f>
        <v>2925.7228272400171</v>
      </c>
      <c r="C51" s="184">
        <f t="shared" si="25"/>
        <v>3.5821937545666169</v>
      </c>
      <c r="D51" s="99">
        <f>D16-D17-D40</f>
        <v>3616.4037284700062</v>
      </c>
      <c r="E51" s="184">
        <f t="shared" si="26"/>
        <v>5.9876246922805176</v>
      </c>
      <c r="F51" s="99">
        <f>F16-F17-F40</f>
        <v>6542.1265557100269</v>
      </c>
      <c r="G51" s="184">
        <f t="shared" si="28"/>
        <v>4.6047958239152456</v>
      </c>
      <c r="H51" s="183">
        <f>H16-H17-H40</f>
        <v>2768.269775120003</v>
      </c>
      <c r="I51" s="184">
        <f t="shared" si="29"/>
        <v>3.5024304877661083</v>
      </c>
      <c r="J51" s="99">
        <f>J16-J17-J40</f>
        <v>3530.2731387399326</v>
      </c>
      <c r="K51" s="184">
        <f t="shared" si="30"/>
        <v>5.4450217767160671</v>
      </c>
      <c r="L51" s="99">
        <f>L16-L17-L40</f>
        <v>6298.5429138599357</v>
      </c>
      <c r="M51" s="184">
        <f t="shared" si="32"/>
        <v>4.3778366116745611</v>
      </c>
    </row>
    <row r="52" spans="1:13" x14ac:dyDescent="0.2">
      <c r="A52" s="60" t="s">
        <v>163</v>
      </c>
      <c r="B52" s="182"/>
      <c r="C52" s="100"/>
      <c r="D52" s="29"/>
      <c r="E52" s="100"/>
      <c r="F52" s="29"/>
      <c r="G52" s="100"/>
      <c r="H52" s="182"/>
      <c r="I52" s="100"/>
      <c r="J52" s="29"/>
      <c r="K52" s="100"/>
      <c r="L52" s="29"/>
      <c r="M52" s="100"/>
    </row>
    <row r="53" spans="1:13" x14ac:dyDescent="0.2">
      <c r="A53" s="69" t="s">
        <v>174</v>
      </c>
      <c r="B53" s="180">
        <v>90.723962570000012</v>
      </c>
      <c r="C53" s="181">
        <f t="shared" ref="C53:C55" si="33">B53/B$5*100</f>
        <v>0.11108051968626499</v>
      </c>
      <c r="D53" s="28">
        <v>164.13114903000002</v>
      </c>
      <c r="E53" s="181">
        <f>D53/D$5*100</f>
        <v>0.2717494490362603</v>
      </c>
      <c r="F53" s="28">
        <f>B53+D53</f>
        <v>254.85511160000004</v>
      </c>
      <c r="G53" s="181">
        <f>F53/F$5*100</f>
        <v>0.17938444687757438</v>
      </c>
      <c r="H53" s="180">
        <v>111.15534581999999</v>
      </c>
      <c r="I53" s="181">
        <f t="shared" si="29"/>
        <v>0.1406343686504602</v>
      </c>
      <c r="J53" s="28">
        <v>184.44528424999976</v>
      </c>
      <c r="K53" s="181">
        <f>J53/J$5*100</f>
        <v>0.28448467013300383</v>
      </c>
      <c r="L53" s="28">
        <f>H53+J53</f>
        <v>295.60063006999974</v>
      </c>
      <c r="M53" s="181">
        <f>L53/L$5*100</f>
        <v>0.20545883047122962</v>
      </c>
    </row>
    <row r="54" spans="1:13" x14ac:dyDescent="0.2">
      <c r="A54" s="61" t="s">
        <v>175</v>
      </c>
      <c r="B54" s="182">
        <v>253.90780763999985</v>
      </c>
      <c r="C54" s="100">
        <f t="shared" si="33"/>
        <v>0.31087940193628366</v>
      </c>
      <c r="D54" s="29">
        <v>255.91354681999977</v>
      </c>
      <c r="E54" s="100">
        <f>D54/D$5*100</f>
        <v>0.42371217017763496</v>
      </c>
      <c r="F54" s="29">
        <f>B54+D54</f>
        <v>509.82135445999961</v>
      </c>
      <c r="G54" s="100">
        <f>F54/F$5*100</f>
        <v>0.35884711553175219</v>
      </c>
      <c r="H54" s="182">
        <v>323.86742201999982</v>
      </c>
      <c r="I54" s="100">
        <f t="shared" si="29"/>
        <v>0.40975888371569125</v>
      </c>
      <c r="J54" s="29">
        <v>134.12634653000026</v>
      </c>
      <c r="K54" s="100">
        <f>J54/J$5*100</f>
        <v>0.20687375990059848</v>
      </c>
      <c r="L54" s="29">
        <f>H54+J54</f>
        <v>457.99376855000008</v>
      </c>
      <c r="M54" s="100">
        <f>L54/L$5*100</f>
        <v>0.31833106724810073</v>
      </c>
    </row>
    <row r="55" spans="1:13" x14ac:dyDescent="0.2">
      <c r="A55" s="69" t="s">
        <v>176</v>
      </c>
      <c r="B55" s="180">
        <v>1974.0256225800033</v>
      </c>
      <c r="C55" s="181">
        <f t="shared" si="33"/>
        <v>2.4169556291261265</v>
      </c>
      <c r="D55" s="28">
        <v>2245.8403045400096</v>
      </c>
      <c r="E55" s="181">
        <f>D55/D$5*100</f>
        <v>3.7184036606642072</v>
      </c>
      <c r="F55" s="28">
        <f>B55+D55</f>
        <v>4219.8659271200131</v>
      </c>
      <c r="G55" s="181">
        <f>F55/F$5*100</f>
        <v>2.9702300671215811</v>
      </c>
      <c r="H55" s="180">
        <v>1031.6232629299986</v>
      </c>
      <c r="I55" s="181">
        <f t="shared" si="29"/>
        <v>1.3052155539350023</v>
      </c>
      <c r="J55" s="28">
        <v>2154.0262052899984</v>
      </c>
      <c r="K55" s="181">
        <f>J55/J$5*100</f>
        <v>3.3223263850931009</v>
      </c>
      <c r="L55" s="28">
        <f>H55+J55</f>
        <v>3185.6494682199973</v>
      </c>
      <c r="M55" s="181">
        <f>L55/L$5*100</f>
        <v>2.2142030410313454</v>
      </c>
    </row>
    <row r="57" spans="1:13" x14ac:dyDescent="0.2">
      <c r="B57" s="87"/>
      <c r="C57" s="96"/>
      <c r="D57" s="87"/>
      <c r="E57" s="96"/>
      <c r="F57" s="87"/>
      <c r="G57" s="96"/>
      <c r="H57" s="87"/>
      <c r="I57" s="96"/>
      <c r="J57" s="87"/>
      <c r="K57" s="96"/>
      <c r="L57" s="87"/>
      <c r="M57" s="96"/>
    </row>
    <row r="58" spans="1:13" x14ac:dyDescent="0.2">
      <c r="B58" s="87"/>
      <c r="C58" s="96"/>
      <c r="D58" s="87"/>
      <c r="E58" s="96"/>
      <c r="F58" s="87"/>
      <c r="G58" s="96"/>
      <c r="H58" s="87"/>
      <c r="I58" s="96"/>
      <c r="J58" s="87"/>
      <c r="K58" s="96"/>
      <c r="L58" s="87"/>
      <c r="M58" s="96"/>
    </row>
    <row r="59" spans="1:13" x14ac:dyDescent="0.2">
      <c r="B59" s="66"/>
      <c r="C59" s="97"/>
      <c r="D59" s="66"/>
      <c r="E59" s="97"/>
      <c r="F59" s="66"/>
      <c r="G59" s="97"/>
      <c r="H59" s="66"/>
      <c r="I59" s="97"/>
      <c r="J59" s="66"/>
      <c r="K59" s="97"/>
      <c r="L59" s="66"/>
      <c r="M59" s="97"/>
    </row>
    <row r="60" spans="1:13" x14ac:dyDescent="0.2">
      <c r="C60" s="95"/>
      <c r="D60" s="56"/>
      <c r="E60" s="95"/>
      <c r="F60" s="56"/>
      <c r="G60" s="95"/>
    </row>
    <row r="61" spans="1:13" x14ac:dyDescent="0.2">
      <c r="C61" s="95"/>
      <c r="D61" s="56"/>
      <c r="E61" s="95"/>
      <c r="F61" s="56"/>
      <c r="G61" s="95"/>
    </row>
    <row r="62" spans="1:13" x14ac:dyDescent="0.2">
      <c r="C62" s="95"/>
      <c r="D62" s="56"/>
      <c r="E62" s="95"/>
      <c r="F62" s="56"/>
      <c r="G62" s="95"/>
    </row>
    <row r="63" spans="1:13" x14ac:dyDescent="0.2">
      <c r="C63" s="95"/>
      <c r="D63" s="56"/>
      <c r="E63" s="95"/>
      <c r="F63" s="56"/>
      <c r="G63" s="95"/>
    </row>
    <row r="64" spans="1:13" x14ac:dyDescent="0.2">
      <c r="C64" s="95"/>
      <c r="D64" s="56"/>
      <c r="E64" s="95"/>
      <c r="F64" s="56"/>
      <c r="G64" s="95"/>
    </row>
    <row r="65" spans="3:7" x14ac:dyDescent="0.2">
      <c r="C65" s="95"/>
      <c r="D65" s="56"/>
      <c r="E65" s="95"/>
      <c r="F65" s="56"/>
      <c r="G65" s="95"/>
    </row>
    <row r="66" spans="3:7" x14ac:dyDescent="0.2">
      <c r="C66" s="95"/>
      <c r="D66" s="56"/>
      <c r="E66" s="95"/>
      <c r="F66" s="56"/>
      <c r="G66" s="95"/>
    </row>
    <row r="67" spans="3:7" x14ac:dyDescent="0.2">
      <c r="C67" s="95"/>
      <c r="D67" s="56"/>
      <c r="E67" s="95"/>
      <c r="F67" s="56"/>
      <c r="G67" s="95"/>
    </row>
    <row r="68" spans="3:7" x14ac:dyDescent="0.2">
      <c r="C68" s="95"/>
      <c r="D68" s="56"/>
      <c r="E68" s="95"/>
      <c r="F68" s="56"/>
      <c r="G68" s="95"/>
    </row>
    <row r="69" spans="3:7" x14ac:dyDescent="0.2">
      <c r="C69" s="95"/>
      <c r="D69" s="56"/>
      <c r="E69" s="95"/>
      <c r="F69" s="56"/>
      <c r="G69" s="95"/>
    </row>
    <row r="70" spans="3:7" x14ac:dyDescent="0.2">
      <c r="C70" s="95"/>
      <c r="D70" s="56"/>
      <c r="E70" s="95"/>
      <c r="F70" s="56"/>
      <c r="G70" s="95"/>
    </row>
    <row r="71" spans="3:7" x14ac:dyDescent="0.2">
      <c r="C71" s="95"/>
      <c r="D71" s="56"/>
      <c r="E71" s="95"/>
      <c r="F71" s="56"/>
      <c r="G71" s="95"/>
    </row>
    <row r="72" spans="3:7" x14ac:dyDescent="0.2">
      <c r="C72" s="95"/>
      <c r="D72" s="56"/>
      <c r="E72" s="95"/>
      <c r="F72" s="56"/>
      <c r="G72" s="95"/>
    </row>
    <row r="73" spans="3:7" x14ac:dyDescent="0.2">
      <c r="C73" s="95"/>
      <c r="D73" s="56"/>
      <c r="E73" s="95"/>
      <c r="F73" s="56"/>
      <c r="G73" s="95"/>
    </row>
    <row r="74" spans="3:7" x14ac:dyDescent="0.2">
      <c r="C74" s="95"/>
      <c r="D74" s="56"/>
      <c r="E74" s="95"/>
      <c r="F74" s="56"/>
      <c r="G74" s="95"/>
    </row>
    <row r="75" spans="3:7" x14ac:dyDescent="0.2">
      <c r="C75" s="95"/>
      <c r="D75" s="56"/>
      <c r="E75" s="95"/>
      <c r="F75" s="56"/>
      <c r="G75" s="95"/>
    </row>
    <row r="76" spans="3:7" x14ac:dyDescent="0.2">
      <c r="C76" s="95"/>
      <c r="D76" s="56"/>
      <c r="E76" s="95"/>
      <c r="F76" s="56"/>
      <c r="G76" s="95"/>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9" orientation="landscape" r:id="rId1"/>
  <ignoredErrors>
    <ignoredError sqref="B15:L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Content</vt:lpstr>
      <vt:lpstr>1. Trade turnover</vt:lpstr>
      <vt:lpstr>2. Commodity structure</vt:lpstr>
      <vt:lpstr>3. Export of certain goods</vt:lpstr>
      <vt:lpstr>4. Geographical structure</vt:lpstr>
      <vt:lpstr>'1. Trade turnover'!Внешнеторговый_оборот_Республики_Казахстан_в_2018_и_2019_годах</vt:lpstr>
      <vt:lpstr>'1. Trade turnover'!Область_печати</vt:lpstr>
      <vt:lpstr>'2. Commodity structure'!Область_печати</vt:lpstr>
      <vt:lpstr>'3. Export of certain goods'!Область_печати</vt:lpstr>
      <vt:lpstr>'4. Geographical structure'!Область_печати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Ақбөпе Құратова</cp:lastModifiedBy>
  <cp:lastPrinted>2020-01-09T04:10:22Z</cp:lastPrinted>
  <dcterms:created xsi:type="dcterms:W3CDTF">2014-04-01T03:37:01Z</dcterms:created>
  <dcterms:modified xsi:type="dcterms:W3CDTF">2026-04-09T11:46:07Z</dcterms:modified>
</cp:coreProperties>
</file>