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TRADE\размещ на сайте\2022\eng\"/>
    </mc:Choice>
  </mc:AlternateContent>
  <bookViews>
    <workbookView xWindow="0" yWindow="0" windowWidth="28800" windowHeight="12210" tabRatio="715"/>
  </bookViews>
  <sheets>
    <sheet name="Content" sheetId="14" r:id="rId1"/>
    <sheet name="1. Trade turnover" sheetId="6" r:id="rId2"/>
    <sheet name="2. Commodity structure" sheetId="2" r:id="rId3"/>
    <sheet name="3. Export of certain goods" sheetId="8" r:id="rId4"/>
    <sheet name="4. Geographical structure"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Content!$D$10</definedName>
    <definedName name="_xlnm.Print_Area" localSheetId="1">'1. Trade turnover'!$A$1:$M$40</definedName>
    <definedName name="_xlnm.Print_Area" localSheetId="2">'2. Commodity structure'!$A$1:$O$30</definedName>
    <definedName name="_xlnm.Print_Area" localSheetId="3">'3. Export of certain goods'!$A$1:$H$39</definedName>
    <definedName name="_xlnm.Print_Area" localSheetId="4">'4. Geographical structure'!$A$1:$M$55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K10" i="6" l="1"/>
  <c r="G6" i="6"/>
  <c r="E6" i="6"/>
  <c r="K6" i="6" l="1"/>
  <c r="M15" i="12" l="1"/>
  <c r="K15" i="12"/>
  <c r="K14" i="12"/>
  <c r="K13" i="12"/>
  <c r="K12" i="12"/>
  <c r="K11" i="12"/>
  <c r="K8" i="12"/>
  <c r="L22" i="6"/>
  <c r="L14" i="6"/>
  <c r="N14" i="6"/>
  <c r="N12" i="6"/>
  <c r="N10" i="6"/>
  <c r="Q10" i="6"/>
  <c r="R12" i="6"/>
  <c r="R10" i="6"/>
  <c r="L54" i="12" l="1"/>
  <c r="M54" i="12" s="1"/>
  <c r="K54" i="12"/>
  <c r="I54" i="12"/>
  <c r="F54" i="12"/>
  <c r="G54" i="12" s="1"/>
  <c r="E54" i="12"/>
  <c r="C54" i="12"/>
  <c r="L53" i="12"/>
  <c r="M53" i="12" s="1"/>
  <c r="K53" i="12"/>
  <c r="I53" i="12"/>
  <c r="F53" i="12"/>
  <c r="G53" i="12" s="1"/>
  <c r="E53" i="12"/>
  <c r="C53" i="12"/>
  <c r="D51" i="12"/>
  <c r="E51" i="12" s="1"/>
  <c r="B51" i="12"/>
  <c r="C51" i="12" s="1"/>
  <c r="L50" i="12"/>
  <c r="M50" i="12" s="1"/>
  <c r="K50" i="12"/>
  <c r="I50" i="12"/>
  <c r="F50" i="12"/>
  <c r="G50" i="12" s="1"/>
  <c r="E50" i="12"/>
  <c r="C50" i="12"/>
  <c r="L49" i="12"/>
  <c r="M49" i="12" s="1"/>
  <c r="K49" i="12"/>
  <c r="I49" i="12"/>
  <c r="F49" i="12"/>
  <c r="G49" i="12" s="1"/>
  <c r="E49" i="12"/>
  <c r="C49" i="12"/>
  <c r="L48" i="12"/>
  <c r="M48" i="12" s="1"/>
  <c r="K48" i="12"/>
  <c r="I48" i="12"/>
  <c r="F48" i="12"/>
  <c r="G48" i="12" s="1"/>
  <c r="E48" i="12"/>
  <c r="C48" i="12"/>
  <c r="L47" i="12"/>
  <c r="M47" i="12" s="1"/>
  <c r="K47" i="12"/>
  <c r="I47" i="12"/>
  <c r="F47" i="12"/>
  <c r="G47" i="12" s="1"/>
  <c r="E47" i="12"/>
  <c r="C47" i="12"/>
  <c r="L46" i="12"/>
  <c r="M46" i="12" s="1"/>
  <c r="K46" i="12"/>
  <c r="I46" i="12"/>
  <c r="F46" i="12"/>
  <c r="G46" i="12" s="1"/>
  <c r="E46" i="12"/>
  <c r="C46" i="12"/>
  <c r="L45" i="12"/>
  <c r="M45" i="12" s="1"/>
  <c r="K45" i="12"/>
  <c r="I45" i="12"/>
  <c r="F45" i="12"/>
  <c r="G45" i="12" s="1"/>
  <c r="E45" i="12"/>
  <c r="C45" i="12"/>
  <c r="L44" i="12"/>
  <c r="M44" i="12" s="1"/>
  <c r="K44" i="12"/>
  <c r="I44" i="12"/>
  <c r="F44" i="12"/>
  <c r="G44" i="12" s="1"/>
  <c r="E44" i="12"/>
  <c r="C44" i="12"/>
  <c r="L43" i="12"/>
  <c r="M43" i="12" s="1"/>
  <c r="K43" i="12"/>
  <c r="I43" i="12"/>
  <c r="F43" i="12"/>
  <c r="G43" i="12" s="1"/>
  <c r="E43" i="12"/>
  <c r="C43" i="12"/>
  <c r="L42" i="12"/>
  <c r="M42" i="12" s="1"/>
  <c r="K42" i="12"/>
  <c r="I42" i="12"/>
  <c r="F42" i="12"/>
  <c r="G42" i="12" s="1"/>
  <c r="E42" i="12"/>
  <c r="C42" i="12"/>
  <c r="L40" i="12"/>
  <c r="M40" i="12" s="1"/>
  <c r="K40" i="12"/>
  <c r="I40" i="12"/>
  <c r="F40" i="12"/>
  <c r="G40" i="12" s="1"/>
  <c r="E40" i="12"/>
  <c r="C40" i="12"/>
  <c r="L39" i="12"/>
  <c r="M39" i="12" s="1"/>
  <c r="K39" i="12"/>
  <c r="I39" i="12"/>
  <c r="F39" i="12"/>
  <c r="G39" i="12" s="1"/>
  <c r="E39" i="12"/>
  <c r="C39" i="12"/>
  <c r="L38" i="12"/>
  <c r="M38" i="12" s="1"/>
  <c r="K38" i="12"/>
  <c r="I38" i="12"/>
  <c r="F38" i="12"/>
  <c r="G38" i="12" s="1"/>
  <c r="E38" i="12"/>
  <c r="C38" i="12"/>
  <c r="L37" i="12"/>
  <c r="M37" i="12" s="1"/>
  <c r="K37" i="12"/>
  <c r="I37" i="12"/>
  <c r="F37" i="12"/>
  <c r="G37" i="12" s="1"/>
  <c r="E37" i="12"/>
  <c r="C37" i="12"/>
  <c r="L36" i="12"/>
  <c r="M36" i="12" s="1"/>
  <c r="K36" i="12"/>
  <c r="I36" i="12"/>
  <c r="F36" i="12"/>
  <c r="G36" i="12" s="1"/>
  <c r="E36" i="12"/>
  <c r="C36" i="12"/>
  <c r="L35" i="12"/>
  <c r="M35" i="12" s="1"/>
  <c r="K35" i="12"/>
  <c r="I35" i="12"/>
  <c r="F35" i="12"/>
  <c r="G35" i="12" s="1"/>
  <c r="E35" i="12"/>
  <c r="C35" i="12"/>
  <c r="L34" i="12"/>
  <c r="M34" i="12" s="1"/>
  <c r="K34" i="12"/>
  <c r="I34" i="12"/>
  <c r="F34" i="12"/>
  <c r="G34" i="12" s="1"/>
  <c r="E34" i="12"/>
  <c r="C34" i="12"/>
  <c r="L33" i="12"/>
  <c r="M33" i="12" s="1"/>
  <c r="K33" i="12"/>
  <c r="I33" i="12"/>
  <c r="F33" i="12"/>
  <c r="G33" i="12" s="1"/>
  <c r="E33" i="12"/>
  <c r="C33" i="12"/>
  <c r="L32" i="12"/>
  <c r="M32" i="12" s="1"/>
  <c r="K32" i="12"/>
  <c r="I32" i="12"/>
  <c r="F32" i="12"/>
  <c r="G32" i="12" s="1"/>
  <c r="E32" i="12"/>
  <c r="C32" i="12"/>
  <c r="J30" i="12"/>
  <c r="K30" i="12" s="1"/>
  <c r="H30" i="12"/>
  <c r="L30" i="12" s="1"/>
  <c r="M30" i="12" s="1"/>
  <c r="D30" i="12"/>
  <c r="E30" i="12" s="1"/>
  <c r="B30" i="12"/>
  <c r="F30" i="12" s="1"/>
  <c r="G30" i="12" s="1"/>
  <c r="L29" i="12"/>
  <c r="M29" i="12" s="1"/>
  <c r="K29" i="12"/>
  <c r="I29" i="12"/>
  <c r="F29" i="12"/>
  <c r="G29" i="12" s="1"/>
  <c r="E29" i="12"/>
  <c r="C29" i="12"/>
  <c r="L28" i="12"/>
  <c r="M28" i="12" s="1"/>
  <c r="K28" i="12"/>
  <c r="I28" i="12"/>
  <c r="F28" i="12"/>
  <c r="G28" i="12" s="1"/>
  <c r="E28" i="12"/>
  <c r="C28" i="12"/>
  <c r="L27" i="12"/>
  <c r="M27" i="12" s="1"/>
  <c r="K27" i="12"/>
  <c r="I27" i="12"/>
  <c r="F27" i="12"/>
  <c r="G27" i="12" s="1"/>
  <c r="E27" i="12"/>
  <c r="C27" i="12"/>
  <c r="L26" i="12"/>
  <c r="M26" i="12" s="1"/>
  <c r="K26" i="12"/>
  <c r="I26" i="12"/>
  <c r="F26" i="12"/>
  <c r="G26" i="12" s="1"/>
  <c r="E26" i="12"/>
  <c r="C26" i="12"/>
  <c r="L25" i="12"/>
  <c r="M25" i="12" s="1"/>
  <c r="K25" i="12"/>
  <c r="I25" i="12"/>
  <c r="F25" i="12"/>
  <c r="G25" i="12" s="1"/>
  <c r="E25" i="12"/>
  <c r="C25" i="12"/>
  <c r="L24" i="12"/>
  <c r="M24" i="12" s="1"/>
  <c r="K24" i="12"/>
  <c r="I24" i="12"/>
  <c r="F24" i="12"/>
  <c r="G24" i="12" s="1"/>
  <c r="E24" i="12"/>
  <c r="C24" i="12"/>
  <c r="L23" i="12"/>
  <c r="M23" i="12" s="1"/>
  <c r="K23" i="12"/>
  <c r="I23" i="12"/>
  <c r="F23" i="12"/>
  <c r="G23" i="12" s="1"/>
  <c r="E23" i="12"/>
  <c r="C23" i="12"/>
  <c r="L22" i="12"/>
  <c r="M22" i="12" s="1"/>
  <c r="K22" i="12"/>
  <c r="I22" i="12"/>
  <c r="F22" i="12"/>
  <c r="G22" i="12" s="1"/>
  <c r="E22" i="12"/>
  <c r="C22" i="12"/>
  <c r="L21" i="12"/>
  <c r="M21" i="12" s="1"/>
  <c r="K21" i="12"/>
  <c r="I21" i="12"/>
  <c r="F21" i="12"/>
  <c r="G21" i="12" s="1"/>
  <c r="E21" i="12"/>
  <c r="C21" i="12"/>
  <c r="L19" i="12"/>
  <c r="M19" i="12" s="1"/>
  <c r="K19" i="12"/>
  <c r="I19" i="12"/>
  <c r="F19" i="12"/>
  <c r="G19" i="12" s="1"/>
  <c r="E19" i="12"/>
  <c r="C19" i="12"/>
  <c r="L18" i="12"/>
  <c r="M18" i="12" s="1"/>
  <c r="K18" i="12"/>
  <c r="I18" i="12"/>
  <c r="F18" i="12"/>
  <c r="G18" i="12" s="1"/>
  <c r="E18" i="12"/>
  <c r="C18" i="12"/>
  <c r="L17" i="12"/>
  <c r="M17" i="12" s="1"/>
  <c r="K17" i="12"/>
  <c r="I17" i="12"/>
  <c r="F17" i="12"/>
  <c r="G17" i="12" s="1"/>
  <c r="E17" i="12"/>
  <c r="C17" i="12"/>
  <c r="J16" i="12"/>
  <c r="J51" i="12" s="1"/>
  <c r="K51" i="12" s="1"/>
  <c r="H16" i="12"/>
  <c r="H51" i="12" s="1"/>
  <c r="I51" i="12" s="1"/>
  <c r="F16" i="12"/>
  <c r="F51" i="12" s="1"/>
  <c r="G51" i="12" s="1"/>
  <c r="D16" i="12"/>
  <c r="E16" i="12" s="1"/>
  <c r="B16" i="12"/>
  <c r="C16" i="12" s="1"/>
  <c r="J15" i="12"/>
  <c r="H15" i="12"/>
  <c r="L15" i="12" s="1"/>
  <c r="D15" i="12"/>
  <c r="E15" i="12" s="1"/>
  <c r="B15" i="12"/>
  <c r="C15" i="12" s="1"/>
  <c r="L14" i="12"/>
  <c r="M14" i="12" s="1"/>
  <c r="I14" i="12"/>
  <c r="F14" i="12"/>
  <c r="G14" i="12" s="1"/>
  <c r="E14" i="12"/>
  <c r="C14" i="12"/>
  <c r="L13" i="12"/>
  <c r="M13" i="12" s="1"/>
  <c r="I13" i="12"/>
  <c r="F13" i="12"/>
  <c r="G13" i="12" s="1"/>
  <c r="E13" i="12"/>
  <c r="C13" i="12"/>
  <c r="L12" i="12"/>
  <c r="M12" i="12" s="1"/>
  <c r="I12" i="12"/>
  <c r="F12" i="12"/>
  <c r="G12" i="12" s="1"/>
  <c r="E12" i="12"/>
  <c r="C12" i="12"/>
  <c r="L11" i="12"/>
  <c r="M11" i="12" s="1"/>
  <c r="I11" i="12"/>
  <c r="F11" i="12"/>
  <c r="G11" i="12" s="1"/>
  <c r="E11" i="12"/>
  <c r="C11" i="12"/>
  <c r="L10" i="12"/>
  <c r="M10" i="12" s="1"/>
  <c r="K10" i="12"/>
  <c r="I10" i="12"/>
  <c r="F10" i="12"/>
  <c r="G10" i="12" s="1"/>
  <c r="E10" i="12"/>
  <c r="C10" i="12"/>
  <c r="L9" i="12"/>
  <c r="M9" i="12" s="1"/>
  <c r="K9" i="12"/>
  <c r="I9" i="12"/>
  <c r="F9" i="12"/>
  <c r="G9" i="12" s="1"/>
  <c r="E9" i="12"/>
  <c r="C9" i="12"/>
  <c r="L8" i="12"/>
  <c r="M8" i="12" s="1"/>
  <c r="F8" i="12"/>
  <c r="G8" i="12" s="1"/>
  <c r="E8" i="12"/>
  <c r="L6" i="12"/>
  <c r="M6" i="12" s="1"/>
  <c r="K6" i="12"/>
  <c r="I6" i="12"/>
  <c r="F6" i="12"/>
  <c r="G6" i="12" s="1"/>
  <c r="E6" i="12"/>
  <c r="C6" i="12"/>
  <c r="L5" i="12"/>
  <c r="M5" i="12" s="1"/>
  <c r="K5" i="12"/>
  <c r="G5" i="12"/>
  <c r="F5" i="12"/>
  <c r="E5" i="12"/>
  <c r="O28" i="2"/>
  <c r="M28" i="2"/>
  <c r="N28" i="2" s="1"/>
  <c r="L28" i="2"/>
  <c r="J28" i="2"/>
  <c r="H28" i="2"/>
  <c r="F28" i="2"/>
  <c r="G28" i="2" s="1"/>
  <c r="E28" i="2"/>
  <c r="C28" i="2"/>
  <c r="O27" i="2"/>
  <c r="M27" i="2"/>
  <c r="N27" i="2" s="1"/>
  <c r="L27" i="2"/>
  <c r="J27" i="2"/>
  <c r="H27" i="2"/>
  <c r="F27" i="2"/>
  <c r="G27" i="2" s="1"/>
  <c r="E27" i="2"/>
  <c r="C27" i="2"/>
  <c r="O26" i="2"/>
  <c r="M26" i="2"/>
  <c r="N26" i="2" s="1"/>
  <c r="L26" i="2"/>
  <c r="J26" i="2"/>
  <c r="H26" i="2"/>
  <c r="F26" i="2"/>
  <c r="G26" i="2" s="1"/>
  <c r="E26" i="2"/>
  <c r="C26" i="2"/>
  <c r="O25" i="2"/>
  <c r="N25" i="2"/>
  <c r="M25" i="2"/>
  <c r="L25" i="2"/>
  <c r="J25" i="2"/>
  <c r="H25" i="2"/>
  <c r="F25" i="2"/>
  <c r="G25" i="2" s="1"/>
  <c r="E25" i="2"/>
  <c r="C25" i="2"/>
  <c r="O24" i="2"/>
  <c r="M24" i="2"/>
  <c r="N24" i="2" s="1"/>
  <c r="L24" i="2"/>
  <c r="J24" i="2"/>
  <c r="H24" i="2"/>
  <c r="F24" i="2"/>
  <c r="G24" i="2" s="1"/>
  <c r="E24" i="2"/>
  <c r="C24" i="2"/>
  <c r="O23" i="2"/>
  <c r="M23" i="2"/>
  <c r="N23" i="2" s="1"/>
  <c r="L23" i="2"/>
  <c r="J23" i="2"/>
  <c r="H23" i="2"/>
  <c r="F23" i="2"/>
  <c r="G23" i="2" s="1"/>
  <c r="E23" i="2"/>
  <c r="C23" i="2"/>
  <c r="O22" i="2"/>
  <c r="M22" i="2"/>
  <c r="N22" i="2" s="1"/>
  <c r="L22" i="2"/>
  <c r="J22" i="2"/>
  <c r="H22" i="2"/>
  <c r="F22" i="2"/>
  <c r="G22" i="2" s="1"/>
  <c r="E22" i="2"/>
  <c r="C22" i="2"/>
  <c r="O21" i="2"/>
  <c r="M21" i="2"/>
  <c r="N21" i="2" s="1"/>
  <c r="L21" i="2"/>
  <c r="J21" i="2"/>
  <c r="H21" i="2"/>
  <c r="F21" i="2"/>
  <c r="G21" i="2" s="1"/>
  <c r="E21" i="2"/>
  <c r="C21" i="2"/>
  <c r="O20" i="2"/>
  <c r="M20" i="2"/>
  <c r="N20" i="2" s="1"/>
  <c r="L20" i="2"/>
  <c r="J20" i="2"/>
  <c r="H20" i="2"/>
  <c r="F20" i="2"/>
  <c r="G20" i="2" s="1"/>
  <c r="E20" i="2"/>
  <c r="C20" i="2"/>
  <c r="O19" i="2"/>
  <c r="M19" i="2"/>
  <c r="N19" i="2" s="1"/>
  <c r="L19" i="2"/>
  <c r="J19" i="2"/>
  <c r="H19" i="2"/>
  <c r="F19" i="2"/>
  <c r="G19" i="2" s="1"/>
  <c r="E19" i="2"/>
  <c r="C19" i="2"/>
  <c r="O18" i="2"/>
  <c r="M18" i="2"/>
  <c r="N18" i="2" s="1"/>
  <c r="L18" i="2"/>
  <c r="J18" i="2"/>
  <c r="H18" i="2"/>
  <c r="F18" i="2"/>
  <c r="G18" i="2" s="1"/>
  <c r="E18" i="2"/>
  <c r="C18" i="2"/>
  <c r="O17" i="2"/>
  <c r="M17" i="2"/>
  <c r="N17" i="2" s="1"/>
  <c r="L17" i="2"/>
  <c r="J17" i="2"/>
  <c r="H17" i="2"/>
  <c r="F17" i="2"/>
  <c r="G17" i="2" s="1"/>
  <c r="E17" i="2"/>
  <c r="C17" i="2"/>
  <c r="O16" i="2"/>
  <c r="M16" i="2"/>
  <c r="N16" i="2" s="1"/>
  <c r="L16" i="2"/>
  <c r="J16" i="2"/>
  <c r="H16" i="2"/>
  <c r="F16" i="2"/>
  <c r="G16" i="2" s="1"/>
  <c r="E16" i="2"/>
  <c r="C16" i="2"/>
  <c r="O15" i="2"/>
  <c r="M15" i="2"/>
  <c r="N15" i="2" s="1"/>
  <c r="L15" i="2"/>
  <c r="J15" i="2"/>
  <c r="H15" i="2"/>
  <c r="F15" i="2"/>
  <c r="G15" i="2" s="1"/>
  <c r="E15" i="2"/>
  <c r="C15" i="2"/>
  <c r="O14" i="2"/>
  <c r="M14" i="2"/>
  <c r="N14" i="2" s="1"/>
  <c r="L14" i="2"/>
  <c r="J14" i="2"/>
  <c r="H14" i="2"/>
  <c r="F14" i="2"/>
  <c r="G14" i="2" s="1"/>
  <c r="E14" i="2"/>
  <c r="C14" i="2"/>
  <c r="O13" i="2"/>
  <c r="M13" i="2"/>
  <c r="N13" i="2" s="1"/>
  <c r="L13" i="2"/>
  <c r="J13" i="2"/>
  <c r="H13" i="2"/>
  <c r="F13" i="2"/>
  <c r="G13" i="2" s="1"/>
  <c r="E13" i="2"/>
  <c r="C13" i="2"/>
  <c r="O12" i="2"/>
  <c r="M12" i="2"/>
  <c r="N12" i="2" s="1"/>
  <c r="L12" i="2"/>
  <c r="J12" i="2"/>
  <c r="H12" i="2"/>
  <c r="F12" i="2"/>
  <c r="G12" i="2" s="1"/>
  <c r="E12" i="2"/>
  <c r="C12" i="2"/>
  <c r="O11" i="2"/>
  <c r="M11" i="2"/>
  <c r="N11" i="2" s="1"/>
  <c r="L11" i="2"/>
  <c r="J11" i="2"/>
  <c r="H11" i="2"/>
  <c r="F11" i="2"/>
  <c r="G11" i="2" s="1"/>
  <c r="E11" i="2"/>
  <c r="C11" i="2"/>
  <c r="O10" i="2"/>
  <c r="M10" i="2"/>
  <c r="N10" i="2" s="1"/>
  <c r="L10" i="2"/>
  <c r="J10" i="2"/>
  <c r="H10" i="2"/>
  <c r="F10" i="2"/>
  <c r="G10" i="2" s="1"/>
  <c r="E10" i="2"/>
  <c r="C10" i="2"/>
  <c r="O9" i="2"/>
  <c r="N9" i="2"/>
  <c r="M9" i="2"/>
  <c r="L9" i="2"/>
  <c r="J9" i="2"/>
  <c r="H9" i="2"/>
  <c r="F9" i="2"/>
  <c r="G9" i="2" s="1"/>
  <c r="E9" i="2"/>
  <c r="C9" i="2"/>
  <c r="O8" i="2"/>
  <c r="M8" i="2"/>
  <c r="N8" i="2" s="1"/>
  <c r="L8" i="2"/>
  <c r="J8" i="2"/>
  <c r="H8" i="2"/>
  <c r="F8" i="2"/>
  <c r="G8" i="2" s="1"/>
  <c r="E8" i="2"/>
  <c r="C8" i="2"/>
  <c r="O7" i="2"/>
  <c r="M7" i="2"/>
  <c r="N7" i="2" s="1"/>
  <c r="L7" i="2"/>
  <c r="J7" i="2"/>
  <c r="H7" i="2"/>
  <c r="F7" i="2"/>
  <c r="G7" i="2" s="1"/>
  <c r="E7" i="2"/>
  <c r="C7" i="2"/>
  <c r="J37" i="6"/>
  <c r="Q37" i="6" s="1"/>
  <c r="I37" i="6"/>
  <c r="O37" i="6" s="1"/>
  <c r="H37" i="6"/>
  <c r="M37" i="6" s="1"/>
  <c r="G37" i="6"/>
  <c r="F37" i="6"/>
  <c r="D37" i="6"/>
  <c r="C37" i="6"/>
  <c r="B37" i="6"/>
  <c r="E37" i="6" s="1"/>
  <c r="Q36" i="6"/>
  <c r="J36" i="6"/>
  <c r="P36" i="6" s="1"/>
  <c r="I36" i="6"/>
  <c r="O36" i="6" s="1"/>
  <c r="H36" i="6"/>
  <c r="M36" i="6" s="1"/>
  <c r="F36" i="6"/>
  <c r="D36" i="6"/>
  <c r="C36" i="6"/>
  <c r="B36" i="6"/>
  <c r="E36" i="6" s="1"/>
  <c r="J35" i="6"/>
  <c r="Q35" i="6" s="1"/>
  <c r="I35" i="6"/>
  <c r="O35" i="6" s="1"/>
  <c r="H35" i="6"/>
  <c r="M35" i="6" s="1"/>
  <c r="G35" i="6"/>
  <c r="F35" i="6"/>
  <c r="D35" i="6"/>
  <c r="C35" i="6"/>
  <c r="B35" i="6"/>
  <c r="E35" i="6" s="1"/>
  <c r="K33" i="6"/>
  <c r="G33" i="6"/>
  <c r="E33" i="6"/>
  <c r="K31" i="6"/>
  <c r="G31" i="6"/>
  <c r="E31" i="6"/>
  <c r="K30" i="6"/>
  <c r="G30" i="6"/>
  <c r="E30" i="6"/>
  <c r="K29" i="6"/>
  <c r="G29" i="6"/>
  <c r="E29" i="6"/>
  <c r="K28" i="6"/>
  <c r="G28" i="6"/>
  <c r="E28" i="6"/>
  <c r="K27" i="6"/>
  <c r="G27" i="6"/>
  <c r="E27" i="6"/>
  <c r="R26" i="6"/>
  <c r="Q26" i="6"/>
  <c r="P26" i="6"/>
  <c r="O26" i="6"/>
  <c r="N26" i="6"/>
  <c r="M26" i="6"/>
  <c r="L26" i="6"/>
  <c r="K26" i="6"/>
  <c r="G26" i="6"/>
  <c r="E26" i="6"/>
  <c r="J25" i="6"/>
  <c r="J32" i="6" s="1"/>
  <c r="I25" i="6"/>
  <c r="I32" i="6" s="1"/>
  <c r="H25" i="6"/>
  <c r="H32" i="6" s="1"/>
  <c r="K32" i="6" s="1"/>
  <c r="F25" i="6"/>
  <c r="F32" i="6" s="1"/>
  <c r="D25" i="6"/>
  <c r="D32" i="6" s="1"/>
  <c r="C25" i="6"/>
  <c r="C32" i="6" s="1"/>
  <c r="B25" i="6"/>
  <c r="G25" i="6" s="1"/>
  <c r="Q24" i="6"/>
  <c r="P24" i="6"/>
  <c r="O24" i="6"/>
  <c r="N24" i="6"/>
  <c r="M24" i="6"/>
  <c r="L24" i="6"/>
  <c r="K24" i="6"/>
  <c r="R24" i="6" s="1"/>
  <c r="G24" i="6"/>
  <c r="E24" i="6"/>
  <c r="K23" i="6"/>
  <c r="G23" i="6"/>
  <c r="E23" i="6"/>
  <c r="R22" i="6"/>
  <c r="Q22" i="6"/>
  <c r="P22" i="6"/>
  <c r="O22" i="6"/>
  <c r="N22" i="6"/>
  <c r="M22" i="6"/>
  <c r="K22" i="6"/>
  <c r="G22" i="6"/>
  <c r="E22" i="6"/>
  <c r="K21" i="6"/>
  <c r="G21" i="6"/>
  <c r="E21" i="6"/>
  <c r="K20" i="6"/>
  <c r="G20" i="6"/>
  <c r="E20" i="6"/>
  <c r="K19" i="6"/>
  <c r="G19" i="6"/>
  <c r="E19" i="6"/>
  <c r="K18" i="6"/>
  <c r="G18" i="6"/>
  <c r="E18" i="6"/>
  <c r="J17" i="6"/>
  <c r="I17" i="6"/>
  <c r="H17" i="6"/>
  <c r="K17" i="6" s="1"/>
  <c r="F17" i="6"/>
  <c r="D17" i="6"/>
  <c r="C17" i="6"/>
  <c r="B17" i="6"/>
  <c r="G17" i="6" s="1"/>
  <c r="K16" i="6"/>
  <c r="G16" i="6"/>
  <c r="E16" i="6"/>
  <c r="K15" i="6"/>
  <c r="G15" i="6"/>
  <c r="E15" i="6"/>
  <c r="Q14" i="6"/>
  <c r="P14" i="6"/>
  <c r="O14" i="6"/>
  <c r="M14" i="6"/>
  <c r="K14" i="6"/>
  <c r="R14" i="6" s="1"/>
  <c r="G14" i="6"/>
  <c r="E14" i="6"/>
  <c r="J13" i="6"/>
  <c r="I13" i="6"/>
  <c r="H13" i="6"/>
  <c r="K13" i="6" s="1"/>
  <c r="F13" i="6"/>
  <c r="D13" i="6"/>
  <c r="C13" i="6"/>
  <c r="B13" i="6"/>
  <c r="G13" i="6" s="1"/>
  <c r="Q12" i="6"/>
  <c r="P12" i="6"/>
  <c r="O12" i="6"/>
  <c r="M12" i="6"/>
  <c r="L12" i="6"/>
  <c r="K12" i="6"/>
  <c r="G12" i="6"/>
  <c r="G36" i="6" s="1"/>
  <c r="E12" i="6"/>
  <c r="K11" i="6"/>
  <c r="G11" i="6"/>
  <c r="E11" i="6"/>
  <c r="P10" i="6"/>
  <c r="O10" i="6"/>
  <c r="M10" i="6"/>
  <c r="L10" i="6"/>
  <c r="G10" i="6"/>
  <c r="E10" i="6"/>
  <c r="J8" i="6"/>
  <c r="I8" i="6"/>
  <c r="H8" i="6"/>
  <c r="K8" i="6" s="1"/>
  <c r="F8" i="6"/>
  <c r="D8" i="6"/>
  <c r="C8" i="6"/>
  <c r="B8" i="6"/>
  <c r="G8" i="6" s="1"/>
  <c r="J7" i="6"/>
  <c r="I7" i="6"/>
  <c r="H7" i="6"/>
  <c r="K7" i="6" s="1"/>
  <c r="F7" i="6"/>
  <c r="D7" i="6"/>
  <c r="G7" i="6" s="1"/>
  <c r="C7" i="6"/>
  <c r="B7" i="6"/>
  <c r="J6" i="6"/>
  <c r="I6" i="6"/>
  <c r="H6" i="6"/>
  <c r="F6" i="6"/>
  <c r="D6" i="6"/>
  <c r="C6" i="6"/>
  <c r="B6" i="6"/>
  <c r="I30" i="12" l="1"/>
  <c r="G16" i="12"/>
  <c r="I16" i="12"/>
  <c r="K16" i="12"/>
  <c r="L16" i="12"/>
  <c r="C30" i="12"/>
  <c r="F15" i="12"/>
  <c r="G15" i="12" s="1"/>
  <c r="I15" i="12"/>
  <c r="E7" i="6"/>
  <c r="E17" i="6"/>
  <c r="K35" i="6"/>
  <c r="R35" i="6" s="1"/>
  <c r="L35" i="6"/>
  <c r="E8" i="6"/>
  <c r="K37" i="6"/>
  <c r="R37" i="6" s="1"/>
  <c r="E13" i="6"/>
  <c r="N35" i="6"/>
  <c r="L37" i="6"/>
  <c r="P35" i="6"/>
  <c r="N37" i="6"/>
  <c r="P37" i="6"/>
  <c r="E25" i="6"/>
  <c r="B32" i="6"/>
  <c r="K25" i="6"/>
  <c r="K36" i="6"/>
  <c r="R36" i="6" s="1"/>
  <c r="L36" i="6"/>
  <c r="N36" i="6"/>
  <c r="L55" i="12"/>
  <c r="M55" i="12" s="1"/>
  <c r="K55" i="12"/>
  <c r="I55" i="12"/>
  <c r="F55" i="12"/>
  <c r="G55" i="12" s="1"/>
  <c r="E55" i="12"/>
  <c r="C55" i="12"/>
  <c r="L51" i="12" l="1"/>
  <c r="M51" i="12" s="1"/>
  <c r="M16" i="12"/>
  <c r="G32" i="6"/>
  <c r="E32" i="6"/>
  <c r="H31" i="8" l="1"/>
  <c r="H30" i="8"/>
  <c r="H10" i="8"/>
  <c r="H28" i="8"/>
  <c r="H27" i="8"/>
  <c r="H26" i="8"/>
  <c r="H25" i="8"/>
  <c r="H24" i="8"/>
  <c r="H23" i="8"/>
  <c r="H22" i="8"/>
  <c r="H21" i="8"/>
  <c r="H20" i="8"/>
  <c r="H19" i="8"/>
  <c r="H18" i="8"/>
  <c r="H17" i="8"/>
  <c r="H16" i="8"/>
  <c r="H15" i="8"/>
  <c r="H14" i="8"/>
  <c r="H13" i="8"/>
  <c r="H12" i="8"/>
  <c r="H11" i="8"/>
  <c r="G31" i="8"/>
  <c r="G30" i="8"/>
  <c r="G29" i="8"/>
  <c r="G28" i="8"/>
  <c r="G27" i="8"/>
  <c r="G26" i="8"/>
  <c r="G25" i="8"/>
  <c r="G24" i="8"/>
  <c r="G23" i="8"/>
  <c r="G22" i="8"/>
  <c r="G21" i="8"/>
  <c r="G20" i="8"/>
  <c r="G19" i="8"/>
  <c r="G18" i="8"/>
  <c r="G17" i="8"/>
  <c r="G16" i="8"/>
  <c r="G15" i="8"/>
  <c r="G14" i="8"/>
  <c r="G13" i="8"/>
  <c r="G12" i="8"/>
  <c r="G11" i="8"/>
  <c r="G10" i="8"/>
  <c r="F31" i="8"/>
  <c r="F30" i="8"/>
  <c r="F29" i="8"/>
  <c r="F28" i="8"/>
  <c r="F27" i="8"/>
  <c r="F26" i="8"/>
  <c r="F25" i="8"/>
  <c r="F24" i="8"/>
  <c r="F23" i="8"/>
  <c r="F22" i="8"/>
  <c r="F21" i="8"/>
  <c r="F20" i="8"/>
  <c r="F19" i="8"/>
  <c r="F18" i="8"/>
  <c r="F17" i="8"/>
  <c r="F16" i="8"/>
  <c r="F15" i="8"/>
  <c r="F14" i="8"/>
  <c r="F13" i="8"/>
  <c r="F12" i="8"/>
  <c r="F11" i="8"/>
  <c r="F10" i="8"/>
  <c r="F8" i="8"/>
  <c r="H29" i="8" l="1"/>
</calcChain>
</file>

<file path=xl/sharedStrings.xml><?xml version="1.0" encoding="utf-8"?>
<sst xmlns="http://schemas.openxmlformats.org/spreadsheetml/2006/main" count="252" uniqueCount="203">
  <si>
    <t xml:space="preserve"> </t>
  </si>
  <si>
    <t>%</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</si>
  <si>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</si>
  <si>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</si>
  <si>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</si>
  <si>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</si>
  <si>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</si>
  <si>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</si>
  <si>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</si>
  <si>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</si>
  <si>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</si>
  <si>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</si>
  <si>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</si>
  <si>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</si>
  <si>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</si>
  <si>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</si>
  <si>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</si>
  <si>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</si>
  <si>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</si>
  <si>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</si>
  <si>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</si>
  <si>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</si>
  <si>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</si>
  <si>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</si>
  <si>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</si>
  <si>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</si>
  <si>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</si>
  <si>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</si>
  <si>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A-C</t>
  </si>
  <si>
    <t>A-B</t>
  </si>
  <si>
    <t>B-C</t>
  </si>
  <si>
    <t>n0</t>
  </si>
  <si>
    <t>n1</t>
  </si>
  <si>
    <t>p0</t>
  </si>
  <si>
    <t>p1</t>
  </si>
  <si>
    <t>4 кв.14г.</t>
  </si>
  <si>
    <t>International merchandise trade of the Republic of Kazakhstan</t>
  </si>
  <si>
    <t>Content:</t>
  </si>
  <si>
    <t xml:space="preserve">Sheet 1. </t>
  </si>
  <si>
    <t xml:space="preserve">Sheet 2. </t>
  </si>
  <si>
    <t>Structure of exports and imports according to official statistics data</t>
  </si>
  <si>
    <t xml:space="preserve">Sheet 3. </t>
  </si>
  <si>
    <t>Analysis of price and quantity of supplies for export of certain goods according to official statistics data</t>
  </si>
  <si>
    <t xml:space="preserve">Sheet 4. </t>
  </si>
  <si>
    <t>Geographical structure of foreign trade according to official statistics data</t>
  </si>
  <si>
    <t>* Statistical reporting data on mutual trade with the Member States of the Eurasian Economic Union and declared foreign trade with third countries. In the official data on trade, the value of imports is included in the CIF-type prices with the cost of transporting goods to the Kazakhstan border, which according to the classification of balance of payments is reflected in the "Services"</t>
  </si>
  <si>
    <t>Trade balance (net)</t>
  </si>
  <si>
    <t>Official trade</t>
  </si>
  <si>
    <t>Shuttle trade</t>
  </si>
  <si>
    <t>Exports of goods (credit)</t>
  </si>
  <si>
    <t>General merchandise on a balance of payments basis</t>
  </si>
  <si>
    <t>Exports FOB (official statistics)*</t>
  </si>
  <si>
    <t>Adjustments based on the balance of payment methodology</t>
  </si>
  <si>
    <t>Goods in ports</t>
  </si>
  <si>
    <t>Goods under processing</t>
  </si>
  <si>
    <t>Other adjustments**</t>
  </si>
  <si>
    <t>Net exports of goods under merchanting</t>
  </si>
  <si>
    <t>Goods  acquisition  under  merchanting (negative export)</t>
  </si>
  <si>
    <t>Goods  sold  under  merchanting</t>
  </si>
  <si>
    <t>Nonmonetary gold</t>
  </si>
  <si>
    <t xml:space="preserve">Imports of goods (debit) </t>
  </si>
  <si>
    <t>Imports CIF (official  statistics)*</t>
  </si>
  <si>
    <t>Adjustments before FOB prices (freight)*</t>
  </si>
  <si>
    <t>Goods purchased by individuals in foreign online stores</t>
  </si>
  <si>
    <t>other adjustments</t>
  </si>
  <si>
    <t>Foreign trade turnover</t>
  </si>
  <si>
    <t>millions of US dollars</t>
  </si>
  <si>
    <t>Q1</t>
  </si>
  <si>
    <t>Q2</t>
  </si>
  <si>
    <t>Q3</t>
  </si>
  <si>
    <t>Q4</t>
  </si>
  <si>
    <t>Total</t>
  </si>
  <si>
    <t>Name of merchandise group</t>
  </si>
  <si>
    <t>export</t>
  </si>
  <si>
    <t>import</t>
  </si>
  <si>
    <t xml:space="preserve"> trade turnover</t>
  </si>
  <si>
    <t>net</t>
  </si>
  <si>
    <t>Coefficient of commodity concentration¹</t>
  </si>
  <si>
    <t xml:space="preserve">Live domestic animals and production of cattle breeding </t>
  </si>
  <si>
    <t>Vegetable products</t>
  </si>
  <si>
    <t>Adiposes and oil of animal or vegetable  origin</t>
  </si>
  <si>
    <t>Products of food industry alcohol, tobacco</t>
  </si>
  <si>
    <t>Mineral products</t>
  </si>
  <si>
    <t>Products of the chemical industry</t>
  </si>
  <si>
    <t>Plastics and products: caoutchouc</t>
  </si>
  <si>
    <t>Hide, leather, fur raw and products</t>
  </si>
  <si>
    <t>Wood and products</t>
  </si>
  <si>
    <t xml:space="preserve">Paper </t>
  </si>
  <si>
    <t>Textiles and textile goods</t>
  </si>
  <si>
    <t>Footwear, hats, umbrellas and canes</t>
  </si>
  <si>
    <t>Products of stone, gypsum, cement, asbestos</t>
  </si>
  <si>
    <t>Precious and semiprecious stones, precious metals</t>
  </si>
  <si>
    <t>Base metals and products</t>
  </si>
  <si>
    <t>Machinery, equipment, mechanisms; electrotechnical equipment</t>
  </si>
  <si>
    <t xml:space="preserve">Auto, rail, air and water transports </t>
  </si>
  <si>
    <t xml:space="preserve">Devices, optical and photographic appliances </t>
  </si>
  <si>
    <t>Different manufactured goods</t>
  </si>
  <si>
    <t>Works of art; antiques</t>
  </si>
  <si>
    <t>Mixed  cargo</t>
  </si>
  <si>
    <t>Where:</t>
  </si>
  <si>
    <t xml:space="preserve"> Analysis of price and quantity of supplies for export of certain goods according to official statistics data</t>
  </si>
  <si>
    <t>Code</t>
  </si>
  <si>
    <t>Name of commodity group</t>
  </si>
  <si>
    <t>including</t>
  </si>
  <si>
    <t>Value (millions of US dollars)</t>
  </si>
  <si>
    <t>due to price change</t>
  </si>
  <si>
    <t>due to quantity change</t>
  </si>
  <si>
    <t>Total export</t>
  </si>
  <si>
    <t>Meat and by-products</t>
  </si>
  <si>
    <t>Grain sorghum</t>
  </si>
  <si>
    <t>Wheat or meslin flour</t>
  </si>
  <si>
    <t>Iron ores &amp; concentrates</t>
  </si>
  <si>
    <t>Chromium ores and concentrates</t>
  </si>
  <si>
    <t>Coal</t>
  </si>
  <si>
    <t>Crude petroleum oils</t>
  </si>
  <si>
    <t>Petroleum oils, not crude</t>
  </si>
  <si>
    <t>Natural gas in gaseous state</t>
  </si>
  <si>
    <t>Phosphorus</t>
  </si>
  <si>
    <t>Aluminium oxide</t>
  </si>
  <si>
    <t>Radioactive chemical elements and radioactive isotopes</t>
  </si>
  <si>
    <t>Cotton</t>
  </si>
  <si>
    <t>Silver</t>
  </si>
  <si>
    <t>Ferroalloys</t>
  </si>
  <si>
    <t xml:space="preserve">Rolled ferrous metals </t>
  </si>
  <si>
    <t>Refined copper and alloys</t>
  </si>
  <si>
    <t xml:space="preserve">Raw aluminium </t>
  </si>
  <si>
    <t>Unwrought lead</t>
  </si>
  <si>
    <t xml:space="preserve">Raw zinc </t>
  </si>
  <si>
    <t>Titanium and products from it</t>
  </si>
  <si>
    <t>Gold</t>
  </si>
  <si>
    <t>TOTAL</t>
  </si>
  <si>
    <t>CIS</t>
  </si>
  <si>
    <t xml:space="preserve">        including:</t>
  </si>
  <si>
    <t>Armenia</t>
  </si>
  <si>
    <t>Belarus</t>
  </si>
  <si>
    <t>Kyrgyzstan</t>
  </si>
  <si>
    <t>Russia</t>
  </si>
  <si>
    <t>Tajikistan</t>
  </si>
  <si>
    <t>Uzbekistan</t>
  </si>
  <si>
    <t>Ukraine</t>
  </si>
  <si>
    <t xml:space="preserve">    Eurasian Economic Union</t>
  </si>
  <si>
    <t>REST OF THE WORLD</t>
  </si>
  <si>
    <t>EUROPE</t>
  </si>
  <si>
    <t>European Union</t>
  </si>
  <si>
    <t>Euro zone</t>
  </si>
  <si>
    <t>Germany</t>
  </si>
  <si>
    <t>Greece</t>
  </si>
  <si>
    <t>Spain</t>
  </si>
  <si>
    <t>Italy</t>
  </si>
  <si>
    <t>Lithuania</t>
  </si>
  <si>
    <t>Netherland</t>
  </si>
  <si>
    <t>Finland</t>
  </si>
  <si>
    <t>France</t>
  </si>
  <si>
    <t>Countries outside the euro zone</t>
  </si>
  <si>
    <t>Bulgaria</t>
  </si>
  <si>
    <t>United Kingdom</t>
  </si>
  <si>
    <t>Hungary</t>
  </si>
  <si>
    <t>Poland</t>
  </si>
  <si>
    <t>Romania</t>
  </si>
  <si>
    <t>Czech Republic</t>
  </si>
  <si>
    <t>Sweden</t>
  </si>
  <si>
    <t>Switzerland</t>
  </si>
  <si>
    <t>ASIA</t>
  </si>
  <si>
    <t>including:</t>
  </si>
  <si>
    <t>Afghanistan</t>
  </si>
  <si>
    <t>Vietnam</t>
  </si>
  <si>
    <t>India</t>
  </si>
  <si>
    <t>Iran</t>
  </si>
  <si>
    <t>China</t>
  </si>
  <si>
    <t>The Republic of Korea</t>
  </si>
  <si>
    <t>UAE</t>
  </si>
  <si>
    <t>Turkey</t>
  </si>
  <si>
    <t>Japan</t>
  </si>
  <si>
    <t>OTHER  COUNTRIES</t>
  </si>
  <si>
    <t>Brazil</t>
  </si>
  <si>
    <t>Canada</t>
  </si>
  <si>
    <t>USA</t>
  </si>
  <si>
    <t>Belgium</t>
  </si>
  <si>
    <r>
      <t>1</t>
    </r>
    <r>
      <rPr>
        <sz val="9"/>
        <rFont val="Times New Roman"/>
        <family val="1"/>
        <charset val="204"/>
      </rPr>
      <t>Coefficient of commodity concentration is calculated as the square root of the sum of squares of the ratios of export /import of certain product groups to their aggregate volume. Increase of coefficient means the growth of share of certain group of goods in total.</t>
    </r>
  </si>
  <si>
    <t>5 кв.14г.</t>
  </si>
  <si>
    <t xml:space="preserve">Including for the main export product categories </t>
  </si>
  <si>
    <t>9m</t>
  </si>
  <si>
    <t>3 кв.14г.</t>
  </si>
  <si>
    <t>2 кв.15г.</t>
  </si>
  <si>
    <t>9m 2022</t>
  </si>
  <si>
    <t>January  - September  2022</t>
  </si>
  <si>
    <t>export volume for 9m 2022</t>
  </si>
  <si>
    <t>weighted average contract price for 9m 2022</t>
  </si>
  <si>
    <t>Cars imported by individuals (not included in official statistics)</t>
  </si>
  <si>
    <t>Foreign trade turnover of the Republic of Kazakhstan for 2021 and the 9 months of 2022</t>
  </si>
  <si>
    <t>Q1 22/ Q1 21 (%)</t>
  </si>
  <si>
    <t>Q1 22/ Q4 21 (%)</t>
  </si>
  <si>
    <t>Q2 22 / Q2 21 (%)</t>
  </si>
  <si>
    <t>Q2 22 /Q1 22 (%)</t>
  </si>
  <si>
    <r>
      <t>Q3 22/ Q3 21 (%</t>
    </r>
    <r>
      <rPr>
        <strike/>
        <sz val="10"/>
        <rFont val="Times New Roman"/>
        <family val="1"/>
        <charset val="204"/>
      </rPr>
      <t>)</t>
    </r>
  </si>
  <si>
    <t>Q3 22 / Q2 22 (%)</t>
  </si>
  <si>
    <t>9m 22 / 9m 21  (%)</t>
  </si>
  <si>
    <t>9m 2021</t>
  </si>
  <si>
    <t>January  - September  2021</t>
  </si>
  <si>
    <t>Increase (+)/ decrease (-) of exports for 9m 2022 compared to 9m 2021</t>
  </si>
  <si>
    <t>export volume for 9m 2021</t>
  </si>
  <si>
    <t>weighted average contract price for 9m 2021</t>
  </si>
  <si>
    <t>value of exports for 9m 2022 at prices of 9m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</si>
</sst>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s>
  <fonts count="69"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sz val="9"/>
      <name val="Times New Roman"/>
      <family val="1"/>
      <charset val="204"/>
    </font>
    <font>
      <vertAlign val="superscript"/>
      <sz val="9"/>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i/>
      <sz val="10"/>
      <name val="Calibri"/>
      <family val="2"/>
      <charset val="204"/>
      <scheme val="minor"/>
    </font>
    <font>
      <strike/>
      <sz val="10"/>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560">
    <xf numFmtId="0" fontId="0"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6"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7"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8"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9"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3" fillId="0" borderId="0"/>
    <xf numFmtId="0" fontId="5" fillId="0" borderId="0"/>
    <xf numFmtId="0" fontId="4" fillId="0" borderId="0"/>
    <xf numFmtId="0" fontId="26" fillId="0" borderId="0"/>
    <xf numFmtId="0" fontId="4" fillId="0" borderId="0"/>
    <xf numFmtId="0" fontId="45" fillId="0" borderId="0"/>
    <xf numFmtId="0" fontId="5" fillId="0" borderId="0"/>
    <xf numFmtId="0" fontId="54" fillId="0" borderId="0"/>
    <xf numFmtId="0" fontId="4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51"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4" fillId="0" borderId="0"/>
    <xf numFmtId="0" fontId="54" fillId="0" borderId="0"/>
    <xf numFmtId="0" fontId="56"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7"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7"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6" fillId="0" borderId="0" applyNumberFormat="0" applyFill="0" applyBorder="0" applyAlignment="0" applyProtection="0"/>
  </cellStyleXfs>
  <cellXfs count="183">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3" fillId="0" borderId="18" xfId="0" applyFont="1" applyBorder="1" applyAlignment="1">
      <alignment horizontal="center"/>
    </xf>
    <xf numFmtId="2" fontId="43" fillId="0" borderId="19" xfId="0" applyNumberFormat="1" applyFont="1" applyBorder="1" applyAlignment="1">
      <alignment horizontal="center"/>
    </xf>
    <xf numFmtId="2" fontId="43"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38" fillId="0" borderId="23" xfId="395" applyFont="1" applyBorder="1" applyAlignment="1">
      <alignment horizontal="center" vertical="center"/>
    </xf>
    <xf numFmtId="0" fontId="39" fillId="0" borderId="25" xfId="395" applyFont="1" applyFill="1" applyBorder="1" applyAlignment="1">
      <alignment horizontal="center" vertical="center"/>
    </xf>
    <xf numFmtId="0" fontId="38" fillId="0" borderId="25" xfId="395" applyFont="1" applyBorder="1" applyAlignment="1">
      <alignment horizontal="center" vertical="center"/>
    </xf>
    <xf numFmtId="0" fontId="55"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8" fillId="38" borderId="18" xfId="0" applyFont="1" applyFill="1" applyBorder="1" applyAlignment="1">
      <alignment wrapText="1"/>
    </xf>
    <xf numFmtId="0" fontId="38" fillId="38" borderId="18" xfId="0" applyFont="1" applyFill="1" applyBorder="1" applyAlignment="1">
      <alignment horizontal="center"/>
    </xf>
    <xf numFmtId="2" fontId="38" fillId="38" borderId="18" xfId="0" applyNumberFormat="1" applyFont="1" applyFill="1" applyBorder="1" applyAlignment="1">
      <alignment horizontal="center"/>
    </xf>
    <xf numFmtId="0" fontId="36" fillId="0" borderId="18" xfId="0" applyFont="1" applyBorder="1"/>
    <xf numFmtId="0" fontId="36" fillId="0" borderId="18" xfId="0" applyFont="1" applyBorder="1" applyAlignment="1">
      <alignment wrapText="1"/>
    </xf>
    <xf numFmtId="168" fontId="36" fillId="0" borderId="18" xfId="0" applyNumberFormat="1" applyFont="1" applyBorder="1" applyAlignment="1">
      <alignment horizontal="center"/>
    </xf>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Border="1" applyAlignment="1">
      <alignment horizontal="left" wrapText="1" indent="1"/>
    </xf>
    <xf numFmtId="0" fontId="36" fillId="0" borderId="18" xfId="0" applyFont="1" applyFill="1" applyBorder="1"/>
    <xf numFmtId="0" fontId="38" fillId="0" borderId="22" xfId="0" applyFont="1" applyFill="1" applyBorder="1" applyAlignment="1">
      <alignment horizontal="center"/>
    </xf>
    <xf numFmtId="167" fontId="36" fillId="0" borderId="18" xfId="0" applyNumberFormat="1" applyFont="1" applyBorder="1" applyAlignment="1">
      <alignment horizontal="center"/>
    </xf>
    <xf numFmtId="0" fontId="39" fillId="0" borderId="23" xfId="395" applyFont="1" applyFill="1" applyBorder="1" applyAlignment="1">
      <alignment horizontal="center" vertical="center"/>
    </xf>
    <xf numFmtId="168" fontId="36" fillId="0" borderId="0" xfId="0" applyNumberFormat="1" applyFont="1" applyFill="1" applyBorder="1" applyAlignment="1">
      <alignment horizontal="center"/>
    </xf>
    <xf numFmtId="0" fontId="36" fillId="38" borderId="18" xfId="0" applyFont="1" applyFill="1" applyBorder="1" applyAlignment="1">
      <alignment horizontal="left" wrapText="1" indent="1"/>
    </xf>
    <xf numFmtId="0" fontId="36" fillId="0" borderId="18" xfId="0" applyFont="1" applyFill="1" applyBorder="1" applyAlignment="1">
      <alignment horizontal="left" wrapText="1" indent="1"/>
    </xf>
    <xf numFmtId="0" fontId="59" fillId="0" borderId="0" xfId="0" applyFont="1" applyBorder="1" applyAlignment="1">
      <alignment horizontal="center"/>
    </xf>
    <xf numFmtId="0" fontId="58" fillId="0" borderId="0" xfId="0" applyFont="1" applyBorder="1" applyAlignment="1">
      <alignment horizontal="center"/>
    </xf>
    <xf numFmtId="0" fontId="60" fillId="0" borderId="0" xfId="0" applyFont="1" applyFill="1"/>
    <xf numFmtId="0" fontId="38" fillId="0" borderId="0" xfId="0" applyFont="1" applyFill="1" applyAlignment="1">
      <alignment horizontal="center"/>
    </xf>
    <xf numFmtId="0" fontId="36" fillId="0" borderId="0" xfId="0" applyFont="1" applyFill="1" applyAlignment="1">
      <alignment horizontal="center"/>
    </xf>
    <xf numFmtId="0" fontId="61" fillId="0" borderId="0" xfId="0" applyFont="1" applyFill="1"/>
    <xf numFmtId="0" fontId="36" fillId="0" borderId="0" xfId="0" applyFont="1" applyFill="1" applyAlignment="1">
      <alignment horizontal="left"/>
    </xf>
    <xf numFmtId="0" fontId="60" fillId="0" borderId="0" xfId="0" applyFont="1" applyFill="1" applyBorder="1"/>
    <xf numFmtId="167" fontId="36" fillId="0" borderId="19" xfId="0" applyNumberFormat="1" applyFont="1" applyFill="1" applyBorder="1" applyAlignment="1">
      <alignment horizontal="center"/>
    </xf>
    <xf numFmtId="0" fontId="39" fillId="0" borderId="23" xfId="395" applyFont="1" applyFill="1" applyBorder="1" applyAlignment="1">
      <alignment horizontal="center" vertical="center" wrapText="1"/>
    </xf>
    <xf numFmtId="0" fontId="36" fillId="0" borderId="27"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167" fontId="36" fillId="0" borderId="18" xfId="0" applyNumberFormat="1" applyFont="1" applyFill="1" applyBorder="1" applyAlignment="1">
      <alignment horizontal="center"/>
    </xf>
    <xf numFmtId="0" fontId="39" fillId="0" borderId="18" xfId="0" applyFont="1" applyFill="1" applyBorder="1" applyAlignment="1">
      <alignment horizontal="center"/>
    </xf>
    <xf numFmtId="167" fontId="36" fillId="0" borderId="0" xfId="0" applyNumberFormat="1" applyFont="1" applyFill="1"/>
    <xf numFmtId="0" fontId="38" fillId="0" borderId="0" xfId="0" applyFont="1" applyFill="1" applyAlignment="1">
      <alignment horizontal="center"/>
    </xf>
    <xf numFmtId="0" fontId="39" fillId="0" borderId="21" xfId="0" applyFont="1" applyFill="1" applyBorder="1" applyAlignment="1">
      <alignment horizontal="center"/>
    </xf>
    <xf numFmtId="0" fontId="39" fillId="0" borderId="25" xfId="0" applyFont="1" applyFill="1" applyBorder="1" applyAlignment="1">
      <alignment horizontal="center"/>
    </xf>
    <xf numFmtId="0" fontId="39" fillId="0" borderId="23" xfId="0" applyFont="1" applyFill="1" applyBorder="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169" fontId="36" fillId="0" borderId="0" xfId="0" applyNumberFormat="1" applyFont="1" applyFill="1"/>
    <xf numFmtId="0" fontId="38" fillId="38" borderId="18" xfId="0" applyFont="1" applyFill="1" applyBorder="1"/>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1"/>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3" fillId="0" borderId="0" xfId="0" applyFont="1"/>
    <xf numFmtId="0" fontId="64" fillId="0" borderId="0" xfId="0" applyFont="1"/>
    <xf numFmtId="0" fontId="65" fillId="0" borderId="18" xfId="0" applyFont="1" applyBorder="1"/>
    <xf numFmtId="0" fontId="66" fillId="0" borderId="18" xfId="559" applyBorder="1"/>
    <xf numFmtId="0" fontId="66" fillId="0" borderId="0" xfId="559"/>
    <xf numFmtId="168" fontId="36" fillId="0" borderId="0" xfId="395" applyNumberFormat="1" applyFont="1"/>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171" fontId="36" fillId="0" borderId="0" xfId="0" applyNumberFormat="1" applyFont="1" applyFill="1"/>
    <xf numFmtId="0" fontId="36" fillId="38" borderId="18" xfId="0" applyFont="1" applyFill="1" applyBorder="1" applyAlignment="1">
      <alignment horizontal="left"/>
    </xf>
    <xf numFmtId="0" fontId="38" fillId="0" borderId="25" xfId="0" applyFont="1" applyFill="1" applyBorder="1" applyAlignment="1">
      <alignment horizontal="center"/>
    </xf>
    <xf numFmtId="0" fontId="38" fillId="0" borderId="20" xfId="0" applyFont="1" applyFill="1" applyBorder="1" applyAlignment="1">
      <alignment horizontal="center"/>
    </xf>
    <xf numFmtId="0" fontId="38" fillId="0" borderId="18" xfId="0" applyFont="1" applyFill="1" applyBorder="1" applyAlignment="1">
      <alignment horizontal="center"/>
    </xf>
    <xf numFmtId="0" fontId="67" fillId="0" borderId="0" xfId="0" applyFont="1" applyFill="1" applyAlignment="1">
      <alignment horizontal="right"/>
    </xf>
    <xf numFmtId="0" fontId="41" fillId="0" borderId="0" xfId="395" applyFont="1"/>
    <xf numFmtId="0" fontId="36" fillId="0" borderId="0" xfId="395" applyFont="1" applyFill="1" applyBorder="1"/>
    <xf numFmtId="1" fontId="38" fillId="0" borderId="18" xfId="0" applyNumberFormat="1" applyFont="1" applyFill="1" applyBorder="1" applyAlignment="1">
      <alignment horizontal="center" vertical="center" wrapText="1"/>
    </xf>
    <xf numFmtId="0" fontId="38" fillId="0" borderId="18" xfId="0" applyFont="1" applyFill="1" applyBorder="1"/>
    <xf numFmtId="3" fontId="38" fillId="0" borderId="18" xfId="0" applyNumberFormat="1" applyFont="1" applyFill="1" applyBorder="1" applyAlignment="1">
      <alignment horizontal="right"/>
    </xf>
    <xf numFmtId="168" fontId="36" fillId="38" borderId="18" xfId="0" applyNumberFormat="1" applyFont="1" applyFill="1" applyBorder="1" applyAlignment="1">
      <alignment horizontal="right"/>
    </xf>
    <xf numFmtId="168" fontId="37" fillId="0" borderId="18" xfId="0" applyNumberFormat="1" applyFont="1" applyFill="1" applyBorder="1" applyAlignment="1">
      <alignment horizontal="right"/>
    </xf>
    <xf numFmtId="168" fontId="37" fillId="38" borderId="18" xfId="0" applyNumberFormat="1" applyFont="1" applyFill="1" applyBorder="1" applyAlignment="1">
      <alignment horizontal="right"/>
    </xf>
    <xf numFmtId="168" fontId="36" fillId="0" borderId="18" xfId="0" applyNumberFormat="1" applyFont="1" applyFill="1" applyBorder="1" applyAlignment="1">
      <alignment horizontal="right"/>
    </xf>
    <xf numFmtId="3" fontId="38" fillId="38" borderId="18" xfId="0" applyNumberFormat="1" applyFont="1" applyFill="1" applyBorder="1" applyAlignment="1">
      <alignment horizontal="right"/>
    </xf>
    <xf numFmtId="168" fontId="39" fillId="38" borderId="18" xfId="0" applyNumberFormat="1" applyFont="1" applyFill="1" applyBorder="1" applyAlignment="1">
      <alignment horizontal="right"/>
    </xf>
    <xf numFmtId="168" fontId="39" fillId="0" borderId="18" xfId="0" applyNumberFormat="1" applyFont="1" applyFill="1" applyBorder="1" applyAlignment="1">
      <alignment horizontal="right"/>
    </xf>
    <xf numFmtId="167" fontId="37" fillId="0" borderId="0" xfId="0" applyNumberFormat="1" applyFont="1" applyFill="1"/>
    <xf numFmtId="171" fontId="37" fillId="0" borderId="0" xfId="0" applyNumberFormat="1" applyFont="1" applyFill="1"/>
    <xf numFmtId="169" fontId="37" fillId="0" borderId="0" xfId="0" applyNumberFormat="1" applyFont="1" applyFill="1"/>
    <xf numFmtId="0" fontId="37" fillId="0" borderId="0" xfId="0" applyFont="1" applyFill="1"/>
    <xf numFmtId="3" fontId="38" fillId="38" borderId="18" xfId="0" applyNumberFormat="1" applyFont="1" applyFill="1" applyBorder="1" applyAlignment="1">
      <alignment horizontal="center"/>
    </xf>
    <xf numFmtId="168" fontId="37" fillId="0" borderId="18" xfId="0" applyNumberFormat="1" applyFont="1" applyFill="1" applyBorder="1" applyAlignment="1">
      <alignment horizontal="center"/>
    </xf>
    <xf numFmtId="168" fontId="38" fillId="38" borderId="18" xfId="0" applyNumberFormat="1" applyFont="1" applyFill="1" applyBorder="1" applyAlignment="1">
      <alignment horizontal="center"/>
    </xf>
    <xf numFmtId="168" fontId="36" fillId="39" borderId="18" xfId="0" applyNumberFormat="1" applyFont="1" applyFill="1" applyBorder="1" applyAlignment="1">
      <alignment horizontal="center"/>
    </xf>
    <xf numFmtId="168" fontId="38" fillId="39" borderId="18" xfId="0" applyNumberFormat="1" applyFont="1" applyFill="1" applyBorder="1" applyAlignment="1">
      <alignment horizontal="center"/>
    </xf>
    <xf numFmtId="0" fontId="38" fillId="38" borderId="18" xfId="0" applyNumberFormat="1" applyFont="1" applyFill="1" applyBorder="1" applyAlignment="1">
      <alignment horizontal="left" wrapText="1"/>
    </xf>
    <xf numFmtId="0" fontId="36" fillId="0" borderId="18" xfId="0" applyNumberFormat="1" applyFont="1" applyFill="1" applyBorder="1" applyAlignment="1">
      <alignment horizontal="left" wrapText="1" indent="1"/>
    </xf>
    <xf numFmtId="0" fontId="36" fillId="38" borderId="18" xfId="0" applyNumberFormat="1" applyFont="1" applyFill="1" applyBorder="1" applyAlignment="1">
      <alignment horizontal="left" wrapText="1" indent="1"/>
    </xf>
    <xf numFmtId="0" fontId="37" fillId="0" borderId="18" xfId="0" applyNumberFormat="1" applyFont="1" applyFill="1" applyBorder="1" applyAlignment="1">
      <alignment horizontal="left" wrapText="1"/>
    </xf>
    <xf numFmtId="170" fontId="36" fillId="39" borderId="18" xfId="0" applyNumberFormat="1" applyFont="1" applyFill="1" applyBorder="1" applyAlignment="1">
      <alignment horizontal="left" vertical="top" wrapText="1"/>
    </xf>
    <xf numFmtId="0" fontId="36" fillId="0"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indent="3"/>
    </xf>
    <xf numFmtId="0" fontId="36" fillId="38" borderId="18" xfId="0" applyNumberFormat="1" applyFont="1" applyFill="1" applyBorder="1" applyAlignment="1">
      <alignment horizontal="left" wrapText="1"/>
    </xf>
    <xf numFmtId="2" fontId="62" fillId="39" borderId="18" xfId="0" applyNumberFormat="1" applyFont="1" applyFill="1" applyBorder="1" applyAlignment="1">
      <alignment horizontal="left" vertical="top" wrapText="1" indent="3"/>
    </xf>
    <xf numFmtId="168"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xf>
    <xf numFmtId="0" fontId="36" fillId="38" borderId="18" xfId="0" applyNumberFormat="1" applyFont="1" applyFill="1" applyBorder="1" applyAlignment="1">
      <alignment horizontal="left" wrapText="1" indent="2"/>
    </xf>
    <xf numFmtId="0" fontId="36" fillId="0" borderId="18" xfId="0" applyNumberFormat="1" applyFont="1" applyFill="1" applyBorder="1" applyAlignment="1">
      <alignment horizontal="left" wrapText="1" indent="2"/>
    </xf>
    <xf numFmtId="0" fontId="36" fillId="0" borderId="18" xfId="0" applyFont="1" applyFill="1" applyBorder="1" applyAlignment="1">
      <alignment horizontal="left"/>
    </xf>
    <xf numFmtId="3" fontId="38" fillId="38" borderId="18" xfId="0" applyNumberFormat="1" applyFont="1" applyFill="1" applyBorder="1" applyAlignment="1">
      <alignment horizontal="right" vertical="center"/>
    </xf>
    <xf numFmtId="168" fontId="39" fillId="38" borderId="18" xfId="0" applyNumberFormat="1" applyFont="1" applyFill="1" applyBorder="1" applyAlignment="1">
      <alignment horizontal="right" vertical="center"/>
    </xf>
    <xf numFmtId="0" fontId="39" fillId="0" borderId="19" xfId="394" applyFont="1" applyBorder="1" applyAlignment="1">
      <alignment horizontal="center" vertical="center" wrapText="1"/>
    </xf>
    <xf numFmtId="0" fontId="38" fillId="0" borderId="27" xfId="395" applyFont="1" applyBorder="1" applyAlignment="1">
      <alignment horizontal="center" vertical="center"/>
    </xf>
    <xf numFmtId="167" fontId="39" fillId="0" borderId="27" xfId="395" applyNumberFormat="1" applyFont="1" applyFill="1" applyBorder="1" applyAlignment="1">
      <alignment horizontal="center" vertical="center"/>
    </xf>
    <xf numFmtId="167" fontId="39" fillId="0" borderId="29" xfId="395" applyNumberFormat="1" applyFont="1" applyFill="1" applyBorder="1" applyAlignment="1">
      <alignment horizontal="center" vertical="center"/>
    </xf>
    <xf numFmtId="168" fontId="36" fillId="38" borderId="0" xfId="395" applyNumberFormat="1" applyFont="1" applyFill="1" applyBorder="1" applyAlignment="1">
      <alignment horizontal="center" vertical="center"/>
    </xf>
    <xf numFmtId="168" fontId="37" fillId="38" borderId="0" xfId="395" applyNumberFormat="1" applyFont="1" applyFill="1" applyBorder="1" applyAlignment="1">
      <alignment horizontal="center" vertical="center"/>
    </xf>
    <xf numFmtId="168" fontId="37" fillId="38" borderId="28" xfId="395" applyNumberFormat="1" applyFont="1" applyFill="1" applyBorder="1" applyAlignment="1">
      <alignment horizontal="center" vertical="center"/>
    </xf>
    <xf numFmtId="168" fontId="36" fillId="0" borderId="0" xfId="395" applyNumberFormat="1" applyFont="1" applyFill="1" applyBorder="1" applyAlignment="1">
      <alignment horizontal="center" vertical="center"/>
    </xf>
    <xf numFmtId="168" fontId="37" fillId="0" borderId="0" xfId="395" applyNumberFormat="1" applyFont="1" applyFill="1" applyBorder="1" applyAlignment="1">
      <alignment horizontal="center" vertical="center"/>
    </xf>
    <xf numFmtId="168" fontId="37" fillId="0" borderId="28" xfId="395" applyNumberFormat="1" applyFont="1" applyFill="1" applyBorder="1" applyAlignment="1">
      <alignment horizontal="center" vertical="center"/>
    </xf>
    <xf numFmtId="3" fontId="38" fillId="0" borderId="26" xfId="395" applyNumberFormat="1" applyFont="1" applyFill="1" applyBorder="1" applyAlignment="1">
      <alignment horizontal="center" vertical="center"/>
    </xf>
    <xf numFmtId="3" fontId="39" fillId="0" borderId="26" xfId="395" applyNumberFormat="1" applyFont="1" applyFill="1" applyBorder="1" applyAlignment="1">
      <alignment horizontal="center" vertical="center"/>
    </xf>
    <xf numFmtId="3" fontId="39" fillId="0" borderId="23" xfId="395" applyNumberFormat="1" applyFont="1" applyFill="1" applyBorder="1" applyAlignment="1">
      <alignment horizontal="center" vertical="center"/>
    </xf>
    <xf numFmtId="0" fontId="36" fillId="38" borderId="0" xfId="395" applyFont="1" applyFill="1" applyBorder="1" applyAlignment="1">
      <alignment vertical="center" wrapText="1"/>
    </xf>
    <xf numFmtId="0" fontId="36" fillId="0" borderId="0" xfId="395" applyFont="1" applyBorder="1" applyAlignment="1">
      <alignment vertical="center" wrapText="1"/>
    </xf>
    <xf numFmtId="0" fontId="36" fillId="0" borderId="0" xfId="395" applyFont="1" applyFill="1" applyBorder="1" applyAlignment="1">
      <alignment vertical="center" wrapText="1"/>
    </xf>
    <xf numFmtId="0" fontId="38" fillId="0" borderId="25" xfId="395" applyFont="1" applyFill="1" applyBorder="1" applyAlignment="1">
      <alignment horizontal="left" vertical="center" wrapText="1"/>
    </xf>
    <xf numFmtId="0" fontId="40" fillId="0" borderId="0" xfId="0" applyFont="1" applyFill="1" applyAlignment="1">
      <alignment horizontal="center"/>
    </xf>
    <xf numFmtId="0" fontId="36" fillId="0" borderId="0" xfId="0" applyFont="1" applyFill="1" applyBorder="1" applyAlignment="1">
      <alignment horizontal="left" wrapText="1"/>
    </xf>
    <xf numFmtId="167" fontId="41" fillId="0" borderId="18" xfId="0" applyNumberFormat="1" applyFont="1" applyFill="1" applyBorder="1" applyAlignment="1">
      <alignment horizontal="center" wrapText="1"/>
    </xf>
    <xf numFmtId="167" fontId="41" fillId="0" borderId="19" xfId="0" applyNumberFormat="1" applyFont="1" applyFill="1" applyBorder="1" applyAlignment="1">
      <alignment horizontal="center" wrapText="1"/>
    </xf>
    <xf numFmtId="0" fontId="37" fillId="0" borderId="26" xfId="0" applyFont="1" applyFill="1" applyBorder="1" applyAlignment="1">
      <alignment horizontal="right"/>
    </xf>
    <xf numFmtId="0" fontId="38" fillId="0" borderId="20" xfId="0" applyNumberFormat="1" applyFont="1" applyFill="1" applyBorder="1" applyAlignment="1">
      <alignment horizontal="center"/>
    </xf>
    <xf numFmtId="0" fontId="38" fillId="0" borderId="24" xfId="0" applyNumberFormat="1" applyFont="1" applyFill="1" applyBorder="1" applyAlignment="1">
      <alignment horizontal="center"/>
    </xf>
    <xf numFmtId="0" fontId="38" fillId="0" borderId="21" xfId="0" applyNumberFormat="1" applyFont="1" applyFill="1" applyBorder="1" applyAlignment="1">
      <alignment horizontal="center"/>
    </xf>
    <xf numFmtId="0" fontId="38" fillId="0" borderId="19" xfId="0" applyFont="1" applyFill="1" applyBorder="1" applyAlignment="1">
      <alignment horizontal="center"/>
    </xf>
    <xf numFmtId="0" fontId="38" fillId="0" borderId="25" xfId="0" applyFont="1" applyFill="1" applyBorder="1" applyAlignment="1">
      <alignment horizontal="center"/>
    </xf>
    <xf numFmtId="0" fontId="38" fillId="0" borderId="19" xfId="395" applyFont="1" applyBorder="1" applyAlignment="1">
      <alignment horizontal="center" vertical="center" wrapText="1"/>
    </xf>
    <xf numFmtId="0" fontId="38" fillId="0" borderId="25" xfId="395" applyFont="1" applyBorder="1" applyAlignment="1">
      <alignment horizontal="center" vertical="center" wrapText="1"/>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1" xfId="0" applyFont="1" applyFill="1" applyBorder="1" applyAlignment="1">
      <alignment horizontal="center" vertical="center"/>
    </xf>
    <xf numFmtId="0" fontId="40" fillId="0" borderId="0" xfId="395" applyFont="1" applyFill="1" applyBorder="1" applyAlignment="1">
      <alignment horizontal="center"/>
    </xf>
    <xf numFmtId="0" fontId="42" fillId="0" borderId="0" xfId="394" applyFont="1" applyFill="1" applyBorder="1" applyAlignment="1">
      <alignment horizontal="left" wrapText="1"/>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18" xfId="0" applyFont="1" applyFill="1" applyBorder="1" applyAlignment="1">
      <alignment horizontal="center" vertical="center"/>
    </xf>
    <xf numFmtId="0" fontId="40" fillId="0" borderId="0" xfId="0" applyFont="1" applyFill="1" applyBorder="1" applyAlignment="1">
      <alignment horizontal="center" wrapText="1"/>
    </xf>
  </cellXfs>
  <cellStyles count="560">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3"/>
  <sheetViews>
    <sheetView tabSelected="1" workbookViewId="0">
      <selection activeCell="B7" sqref="B7"/>
    </sheetView>
  </sheetViews>
  <sheetFormatPr defaultColWidth="8.85546875" defaultRowHeight="12.75" x14ac:dyDescent="0.2"/>
  <cols>
    <col min="1" max="1" width="7.42578125" style="75" customWidth="1"/>
    <col min="2" max="2" width="8.42578125" style="75" customWidth="1"/>
    <col min="3" max="3" width="8.85546875" style="75"/>
    <col min="4" max="4" width="100.140625" style="75" customWidth="1"/>
    <col min="5" max="16384" width="8.85546875" style="75"/>
  </cols>
  <sheetData>
    <row r="3" spans="3:4" x14ac:dyDescent="0.2">
      <c r="C3" s="88"/>
      <c r="D3" s="88"/>
    </row>
    <row r="4" spans="3:4" ht="18" x14ac:dyDescent="0.25">
      <c r="C4" s="76" t="s">
        <v>36</v>
      </c>
      <c r="D4" s="88"/>
    </row>
    <row r="5" spans="3:4" ht="18" x14ac:dyDescent="0.25">
      <c r="C5" s="76"/>
      <c r="D5" s="88"/>
    </row>
    <row r="6" spans="3:4" ht="14.25" x14ac:dyDescent="0.2">
      <c r="C6" s="77" t="s">
        <v>37</v>
      </c>
      <c r="D6" s="88"/>
    </row>
    <row r="7" spans="3:4" x14ac:dyDescent="0.2">
      <c r="C7" s="78" t="s">
        <v>38</v>
      </c>
      <c r="D7" s="79" t="s">
        <v>189</v>
      </c>
    </row>
    <row r="8" spans="3:4" x14ac:dyDescent="0.2">
      <c r="C8" s="78" t="s">
        <v>39</v>
      </c>
      <c r="D8" s="79" t="s">
        <v>40</v>
      </c>
    </row>
    <row r="9" spans="3:4" x14ac:dyDescent="0.2">
      <c r="C9" s="78" t="s">
        <v>41</v>
      </c>
      <c r="D9" s="79" t="s">
        <v>42</v>
      </c>
    </row>
    <row r="10" spans="3:4" x14ac:dyDescent="0.2">
      <c r="C10" s="78" t="s">
        <v>43</v>
      </c>
      <c r="D10" s="79" t="s">
        <v>44</v>
      </c>
    </row>
    <row r="11" spans="3:4" x14ac:dyDescent="0.2">
      <c r="C11" s="88"/>
      <c r="D11" s="88"/>
    </row>
    <row r="12" spans="3:4" x14ac:dyDescent="0.2">
      <c r="C12" s="88"/>
      <c r="D12" s="88"/>
    </row>
    <row r="13" spans="3:4" x14ac:dyDescent="0.2">
      <c r="D13" s="80"/>
    </row>
  </sheetData>
  <hyperlinks>
    <hyperlink ref="D8" location="'2. Commodity structure'!A1" display="Structure of exports and imports according to official statistics data"/>
    <hyperlink ref="D9" location="'3. Export of certain goods'!Область_печати" display="Analysis of price and quantity of supplies for export of certain goods according to official statistics data"/>
    <hyperlink ref="D10" location="'4. Geographical structure'!A1" display="Geographical structure of foreign trade according to official statistics data"/>
    <hyperlink ref="D7" location="'1. Trade turnover'!A1" display="Foreign trade turnover of the Republic of Kazakhstan for 2022-20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90" zoomScaleNormal="90" workbookViewId="0">
      <pane xSplit="1" ySplit="5" topLeftCell="B6" activePane="bottomRight" state="frozen"/>
      <selection pane="topRight" activeCell="B1" sqref="B1"/>
      <selection pane="bottomLeft" activeCell="A6" sqref="A6"/>
      <selection pane="bottomRight" activeCell="A4" sqref="A4:A5"/>
    </sheetView>
  </sheetViews>
  <sheetFormatPr defaultColWidth="9.140625" defaultRowHeight="12.75" x14ac:dyDescent="0.2"/>
  <cols>
    <col min="1" max="1" width="45.85546875" style="45" customWidth="1"/>
    <col min="2" max="2" width="11" style="43" customWidth="1" collapsed="1"/>
    <col min="3" max="7" width="11" style="43" customWidth="1"/>
    <col min="8" max="11" width="11" style="11" customWidth="1"/>
    <col min="12" max="12" width="11.42578125" style="11" customWidth="1"/>
    <col min="13" max="13" width="11.85546875" style="11" customWidth="1"/>
    <col min="14" max="14" width="12" style="41" customWidth="1"/>
    <col min="15" max="15" width="13.7109375" style="41" customWidth="1"/>
    <col min="16" max="18" width="12.42578125" style="41" customWidth="1"/>
    <col min="19" max="16384" width="9.140625" style="41"/>
  </cols>
  <sheetData>
    <row r="1" spans="1:18" ht="16.5" customHeight="1" x14ac:dyDescent="0.2">
      <c r="A1" s="150" t="s">
        <v>189</v>
      </c>
      <c r="B1" s="150"/>
      <c r="C1" s="150"/>
      <c r="D1" s="150"/>
      <c r="E1" s="150"/>
      <c r="F1" s="150"/>
      <c r="G1" s="150"/>
      <c r="H1" s="150"/>
      <c r="I1" s="150"/>
      <c r="J1" s="150"/>
      <c r="K1" s="150"/>
      <c r="L1" s="150"/>
      <c r="M1" s="150"/>
      <c r="N1" s="150"/>
      <c r="O1" s="150"/>
      <c r="P1" s="150"/>
      <c r="Q1" s="150"/>
      <c r="R1" s="150"/>
    </row>
    <row r="2" spans="1:18" x14ac:dyDescent="0.2">
      <c r="A2" s="42"/>
      <c r="B2" s="42"/>
      <c r="C2" s="42"/>
      <c r="D2" s="58"/>
      <c r="E2" s="58"/>
      <c r="F2" s="42"/>
      <c r="G2" s="83"/>
      <c r="H2" s="83"/>
      <c r="I2" s="83"/>
      <c r="J2" s="83"/>
      <c r="K2" s="83"/>
      <c r="L2" s="42"/>
      <c r="M2" s="54"/>
    </row>
    <row r="3" spans="1:18" x14ac:dyDescent="0.2">
      <c r="A3" s="154" t="s">
        <v>66</v>
      </c>
      <c r="B3" s="154"/>
      <c r="C3" s="154"/>
      <c r="D3" s="154"/>
      <c r="E3" s="154"/>
      <c r="F3" s="154"/>
      <c r="G3" s="154"/>
      <c r="H3" s="154"/>
      <c r="I3" s="154"/>
      <c r="J3" s="154"/>
      <c r="K3" s="154"/>
      <c r="L3" s="154"/>
      <c r="M3" s="154"/>
      <c r="N3" s="154"/>
      <c r="O3" s="154"/>
      <c r="P3" s="154"/>
      <c r="Q3" s="154"/>
      <c r="R3" s="154"/>
    </row>
    <row r="4" spans="1:18" ht="15.75" customHeight="1" x14ac:dyDescent="0.2">
      <c r="A4" s="158"/>
      <c r="B4" s="155">
        <v>2021</v>
      </c>
      <c r="C4" s="156"/>
      <c r="D4" s="156"/>
      <c r="E4" s="156"/>
      <c r="F4" s="156"/>
      <c r="G4" s="157"/>
      <c r="H4" s="155">
        <v>2022</v>
      </c>
      <c r="I4" s="156"/>
      <c r="J4" s="156"/>
      <c r="K4" s="157"/>
      <c r="L4" s="152" t="s">
        <v>190</v>
      </c>
      <c r="M4" s="152" t="s">
        <v>191</v>
      </c>
      <c r="N4" s="152" t="s">
        <v>192</v>
      </c>
      <c r="O4" s="152" t="s">
        <v>193</v>
      </c>
      <c r="P4" s="152" t="s">
        <v>194</v>
      </c>
      <c r="Q4" s="152" t="s">
        <v>195</v>
      </c>
      <c r="R4" s="152" t="s">
        <v>196</v>
      </c>
    </row>
    <row r="5" spans="1:18" ht="14.25" customHeight="1" x14ac:dyDescent="0.2">
      <c r="A5" s="159"/>
      <c r="B5" s="47" t="s">
        <v>67</v>
      </c>
      <c r="C5" s="47" t="s">
        <v>68</v>
      </c>
      <c r="D5" s="47" t="s">
        <v>69</v>
      </c>
      <c r="E5" s="47" t="s">
        <v>181</v>
      </c>
      <c r="F5" s="47" t="s">
        <v>70</v>
      </c>
      <c r="G5" s="47" t="s">
        <v>71</v>
      </c>
      <c r="H5" s="55" t="s">
        <v>67</v>
      </c>
      <c r="I5" s="47" t="s">
        <v>68</v>
      </c>
      <c r="J5" s="47" t="s">
        <v>69</v>
      </c>
      <c r="K5" s="47" t="s">
        <v>181</v>
      </c>
      <c r="L5" s="153"/>
      <c r="M5" s="153" t="s">
        <v>35</v>
      </c>
      <c r="N5" s="153" t="s">
        <v>35</v>
      </c>
      <c r="O5" s="153" t="s">
        <v>35</v>
      </c>
      <c r="P5" s="153" t="s">
        <v>182</v>
      </c>
      <c r="Q5" s="153" t="s">
        <v>183</v>
      </c>
      <c r="R5" s="153" t="s">
        <v>179</v>
      </c>
    </row>
    <row r="6" spans="1:18" s="44" customFormat="1" ht="12.75" customHeight="1" x14ac:dyDescent="0.2">
      <c r="A6" s="116" t="s">
        <v>46</v>
      </c>
      <c r="B6" s="28">
        <f>B10-B22</f>
        <v>5578.7284896120591</v>
      </c>
      <c r="C6" s="28">
        <f>C10-C22</f>
        <v>5988.6204041954534</v>
      </c>
      <c r="D6" s="28">
        <f>D10-D22</f>
        <v>5111.5226325778076</v>
      </c>
      <c r="E6" s="28">
        <f>B6+C6+D6</f>
        <v>16678.871526385323</v>
      </c>
      <c r="F6" s="28">
        <f>F10-F22</f>
        <v>7549.2478318590456</v>
      </c>
      <c r="G6" s="28">
        <f>B6+C6+D6+F6</f>
        <v>24228.119358244367</v>
      </c>
      <c r="H6" s="28">
        <f>H10-H22</f>
        <v>12147.664150461387</v>
      </c>
      <c r="I6" s="28">
        <f>I10-I22</f>
        <v>8812.8239674464148</v>
      </c>
      <c r="J6" s="28">
        <f>J10-J22</f>
        <v>7887.2121706368307</v>
      </c>
      <c r="K6" s="28">
        <f>H6+I6+J6</f>
        <v>28847.700288544631</v>
      </c>
      <c r="L6" s="28"/>
      <c r="M6" s="28"/>
      <c r="N6" s="28"/>
      <c r="O6" s="28"/>
      <c r="P6" s="28"/>
      <c r="Q6" s="28"/>
      <c r="R6" s="28"/>
    </row>
    <row r="7" spans="1:18" x14ac:dyDescent="0.2">
      <c r="A7" s="117" t="s">
        <v>47</v>
      </c>
      <c r="B7" s="29">
        <f>B12-B24</f>
        <v>3310.3768084900003</v>
      </c>
      <c r="C7" s="29">
        <f t="shared" ref="C7" si="0">C12-C24</f>
        <v>5032.8270269500099</v>
      </c>
      <c r="D7" s="29">
        <f>D12-D24</f>
        <v>5254.7457529600106</v>
      </c>
      <c r="E7" s="29">
        <f>B7+C7+D7</f>
        <v>13597.949588400021</v>
      </c>
      <c r="F7" s="29">
        <f t="shared" ref="F7" si="1">F12-F24</f>
        <v>5307.63934254999</v>
      </c>
      <c r="G7" s="29">
        <f>B7+C7+D7+F7</f>
        <v>18905.588930950013</v>
      </c>
      <c r="H7" s="29">
        <f>H12-H24</f>
        <v>9285.5924021600094</v>
      </c>
      <c r="I7" s="29">
        <f t="shared" ref="I7" si="2">I12-I24</f>
        <v>10929.969950129986</v>
      </c>
      <c r="J7" s="29">
        <f>J12-J24</f>
        <v>8217.3960804099934</v>
      </c>
      <c r="K7" s="29">
        <f>H7+I7+J7</f>
        <v>28432.95843269999</v>
      </c>
      <c r="L7" s="112"/>
      <c r="M7" s="112"/>
      <c r="N7" s="112"/>
      <c r="O7" s="112"/>
      <c r="P7" s="112"/>
      <c r="Q7" s="112"/>
      <c r="R7" s="112"/>
    </row>
    <row r="8" spans="1:18" x14ac:dyDescent="0.2">
      <c r="A8" s="118" t="s">
        <v>48</v>
      </c>
      <c r="B8" s="28">
        <f>B14-B26</f>
        <v>-16.917572</v>
      </c>
      <c r="C8" s="28">
        <f t="shared" ref="C8" si="3">C14-C26</f>
        <v>-40.332677000000004</v>
      </c>
      <c r="D8" s="28">
        <f>D14-D26</f>
        <v>-52.957709999999999</v>
      </c>
      <c r="E8" s="28">
        <f t="shared" ref="E8:E37" si="4">B8+C8+D8</f>
        <v>-110.207959</v>
      </c>
      <c r="F8" s="28">
        <f t="shared" ref="F8" si="5">F14-F26</f>
        <v>-36.094313999999997</v>
      </c>
      <c r="G8" s="28">
        <f>B8+C8+D8+F8</f>
        <v>-146.30227300000001</v>
      </c>
      <c r="H8" s="28">
        <f>H14-H26</f>
        <v>-35.435421000000005</v>
      </c>
      <c r="I8" s="28">
        <f t="shared" ref="I8" si="6">I14-I26</f>
        <v>-107.72879699999999</v>
      </c>
      <c r="J8" s="28">
        <f>J14-J26</f>
        <v>-108.180567</v>
      </c>
      <c r="K8" s="28">
        <f>H8+I8+J8</f>
        <v>-251.344785</v>
      </c>
      <c r="L8" s="28"/>
      <c r="M8" s="28"/>
      <c r="N8" s="28"/>
      <c r="O8" s="28"/>
      <c r="P8" s="28"/>
      <c r="Q8" s="28"/>
      <c r="R8" s="28"/>
    </row>
    <row r="9" spans="1:18" x14ac:dyDescent="0.2">
      <c r="A9" s="119"/>
      <c r="B9" s="112"/>
      <c r="C9" s="112"/>
      <c r="D9" s="112"/>
      <c r="E9" s="112"/>
      <c r="F9" s="112"/>
      <c r="G9" s="112"/>
      <c r="H9" s="112"/>
      <c r="I9" s="112"/>
      <c r="J9" s="112"/>
      <c r="K9" s="112"/>
      <c r="L9" s="29"/>
      <c r="M9" s="29"/>
      <c r="N9" s="29"/>
      <c r="O9" s="29"/>
      <c r="P9" s="29"/>
      <c r="Q9" s="29"/>
      <c r="R9" s="29"/>
    </row>
    <row r="10" spans="1:18" s="44" customFormat="1" ht="16.5" customHeight="1" x14ac:dyDescent="0.2">
      <c r="A10" s="116" t="s">
        <v>49</v>
      </c>
      <c r="B10" s="111">
        <v>13747.761103300001</v>
      </c>
      <c r="C10" s="111">
        <v>16503.920843420012</v>
      </c>
      <c r="D10" s="111">
        <v>16202.737166290006</v>
      </c>
      <c r="E10" s="111">
        <f t="shared" si="4"/>
        <v>46454.419113010015</v>
      </c>
      <c r="F10" s="111">
        <v>19336.218850319998</v>
      </c>
      <c r="G10" s="111">
        <f>B10+C10+D10+F10</f>
        <v>65790.637963330009</v>
      </c>
      <c r="H10" s="111">
        <v>21943.709806389725</v>
      </c>
      <c r="I10" s="111">
        <v>21117.968165655682</v>
      </c>
      <c r="J10" s="111">
        <v>21363.163136269333</v>
      </c>
      <c r="K10" s="111">
        <f>H10+I10+J10</f>
        <v>64424.841108314737</v>
      </c>
      <c r="L10" s="113">
        <f>H10/B10*100</f>
        <v>159.61660696244113</v>
      </c>
      <c r="M10" s="113">
        <f>H10/F10*100</f>
        <v>113.48500953704594</v>
      </c>
      <c r="N10" s="113">
        <f>I10/C10*100</f>
        <v>127.95727976407048</v>
      </c>
      <c r="O10" s="113">
        <f>I10/H10*100</f>
        <v>96.237000725859048</v>
      </c>
      <c r="P10" s="113">
        <f>J10/D10*100</f>
        <v>131.84910004413118</v>
      </c>
      <c r="Q10" s="113">
        <f>J10/I10*100</f>
        <v>101.16107273526633</v>
      </c>
      <c r="R10" s="113">
        <f>K10/E10*100</f>
        <v>138.6839881725524</v>
      </c>
    </row>
    <row r="11" spans="1:18" s="44" customFormat="1" ht="16.5" customHeight="1" x14ac:dyDescent="0.2">
      <c r="A11" s="120" t="s">
        <v>50</v>
      </c>
      <c r="B11" s="114">
        <v>13755.622741830002</v>
      </c>
      <c r="C11" s="114">
        <v>16436.339696960011</v>
      </c>
      <c r="D11" s="114">
        <v>16207.085942310006</v>
      </c>
      <c r="E11" s="114">
        <f t="shared" si="4"/>
        <v>46399.048381100016</v>
      </c>
      <c r="F11" s="114">
        <v>19312.922376129998</v>
      </c>
      <c r="G11" s="114">
        <f>B11+C11+D11+F11</f>
        <v>65711.97075723001</v>
      </c>
      <c r="H11" s="114">
        <v>21902.801888949725</v>
      </c>
      <c r="I11" s="114">
        <v>21091.722353705685</v>
      </c>
      <c r="J11" s="114">
        <v>21238.974610589335</v>
      </c>
      <c r="K11" s="114">
        <f t="shared" ref="K10:K33" si="7">H11+I11+J11</f>
        <v>64233.498853244746</v>
      </c>
      <c r="L11" s="115"/>
      <c r="M11" s="115"/>
      <c r="N11" s="115"/>
      <c r="O11" s="115"/>
      <c r="P11" s="115"/>
      <c r="Q11" s="115"/>
      <c r="R11" s="115"/>
    </row>
    <row r="12" spans="1:18" x14ac:dyDescent="0.2">
      <c r="A12" s="118" t="s">
        <v>51</v>
      </c>
      <c r="B12" s="28">
        <v>11530.328108320002</v>
      </c>
      <c r="C12" s="28">
        <v>15499.846083910008</v>
      </c>
      <c r="D12" s="28">
        <v>16231.829579680008</v>
      </c>
      <c r="E12" s="28">
        <f t="shared" si="4"/>
        <v>43262.003771910022</v>
      </c>
      <c r="F12" s="28">
        <v>17059.020628739992</v>
      </c>
      <c r="G12" s="28">
        <f t="shared" ref="G12:G33" si="8">B12+C12+D12+F12</f>
        <v>60321.024400650014</v>
      </c>
      <c r="H12" s="28">
        <v>19139.164685450007</v>
      </c>
      <c r="I12" s="28">
        <v>23202.93879214998</v>
      </c>
      <c r="J12" s="28">
        <v>21661.015702189998</v>
      </c>
      <c r="K12" s="28">
        <f t="shared" si="7"/>
        <v>64003.119179789981</v>
      </c>
      <c r="L12" s="28">
        <f>H12/B12*100</f>
        <v>165.98976634185851</v>
      </c>
      <c r="M12" s="28">
        <f>H12/F12*100</f>
        <v>112.19380703019677</v>
      </c>
      <c r="N12" s="28">
        <f>I12/C12*100</f>
        <v>149.69786581452803</v>
      </c>
      <c r="O12" s="28">
        <f>I12/H12*100</f>
        <v>121.23276628571642</v>
      </c>
      <c r="P12" s="28">
        <f>J12/D12*100</f>
        <v>133.44777676391192</v>
      </c>
      <c r="Q12" s="28">
        <f>J12/I12*100</f>
        <v>93.354621568533176</v>
      </c>
      <c r="R12" s="28">
        <f>K12/E12*100</f>
        <v>147.9430299096482</v>
      </c>
    </row>
    <row r="13" spans="1:18" ht="24" customHeight="1" x14ac:dyDescent="0.2">
      <c r="A13" s="121" t="s">
        <v>52</v>
      </c>
      <c r="B13" s="29">
        <f>B11-B12</f>
        <v>2225.2946335100005</v>
      </c>
      <c r="C13" s="29">
        <f>C11-C12</f>
        <v>936.49361305000275</v>
      </c>
      <c r="D13" s="29">
        <f>D11-D12</f>
        <v>-24.743637370002034</v>
      </c>
      <c r="E13" s="29">
        <f>B13+C13+D13</f>
        <v>3137.0446091900012</v>
      </c>
      <c r="F13" s="29">
        <f>F11-F12</f>
        <v>2253.9017473900058</v>
      </c>
      <c r="G13" s="29">
        <f>B13+C13+D13+F13</f>
        <v>5390.946356580007</v>
      </c>
      <c r="H13" s="29">
        <f>H11-H12</f>
        <v>2763.6372034997185</v>
      </c>
      <c r="I13" s="29">
        <f>I11-I12</f>
        <v>-2111.2164384442949</v>
      </c>
      <c r="J13" s="29">
        <f>J11-J12</f>
        <v>-422.04109160066218</v>
      </c>
      <c r="K13" s="29">
        <f t="shared" si="7"/>
        <v>230.37967345476136</v>
      </c>
      <c r="L13" s="114"/>
      <c r="M13" s="114"/>
      <c r="N13" s="114"/>
      <c r="O13" s="114"/>
      <c r="P13" s="114"/>
      <c r="Q13" s="114"/>
      <c r="R13" s="114"/>
    </row>
    <row r="14" spans="1:18" x14ac:dyDescent="0.2">
      <c r="A14" s="122" t="s">
        <v>48</v>
      </c>
      <c r="B14" s="28">
        <v>5.4338729999999993</v>
      </c>
      <c r="C14" s="28">
        <v>13.041708</v>
      </c>
      <c r="D14" s="28">
        <v>17.651440000000001</v>
      </c>
      <c r="E14" s="28">
        <f t="shared" si="4"/>
        <v>36.127020999999999</v>
      </c>
      <c r="F14" s="28">
        <v>13.745061</v>
      </c>
      <c r="G14" s="28">
        <f t="shared" si="8"/>
        <v>49.872081999999999</v>
      </c>
      <c r="H14" s="28">
        <v>11.425618999999999</v>
      </c>
      <c r="I14" s="28">
        <v>54.262077999999995</v>
      </c>
      <c r="J14" s="28">
        <v>150.316148</v>
      </c>
      <c r="K14" s="28">
        <f t="shared" si="7"/>
        <v>216.00384500000001</v>
      </c>
      <c r="L14" s="28">
        <f>H14/B14*100</f>
        <v>210.26658149721206</v>
      </c>
      <c r="M14" s="28">
        <f>H14/F14*100</f>
        <v>83.125269505897421</v>
      </c>
      <c r="N14" s="28">
        <f>I14/C14*100</f>
        <v>416.06573310796409</v>
      </c>
      <c r="O14" s="28">
        <f>I14/H14*100</f>
        <v>474.91587107884482</v>
      </c>
      <c r="P14" s="28">
        <f>J14/D14*100</f>
        <v>851.58008638388708</v>
      </c>
      <c r="Q14" s="28">
        <f>J14/I14*100</f>
        <v>277.01878280444771</v>
      </c>
      <c r="R14" s="28">
        <f>K14/E14*100</f>
        <v>597.9010696730295</v>
      </c>
    </row>
    <row r="15" spans="1:18" x14ac:dyDescent="0.2">
      <c r="A15" s="123" t="s">
        <v>53</v>
      </c>
      <c r="B15" s="114">
        <v>20.564869999999999</v>
      </c>
      <c r="C15" s="114">
        <v>25.574350000000003</v>
      </c>
      <c r="D15" s="114">
        <v>37.525060000000003</v>
      </c>
      <c r="E15" s="114">
        <f t="shared" si="4"/>
        <v>83.664280000000005</v>
      </c>
      <c r="F15" s="114">
        <v>50.543879999999994</v>
      </c>
      <c r="G15" s="114">
        <f t="shared" si="8"/>
        <v>134.20815999999999</v>
      </c>
      <c r="H15" s="114">
        <v>44.606400000000001</v>
      </c>
      <c r="I15" s="114">
        <v>100.17727999999998</v>
      </c>
      <c r="J15" s="114">
        <v>150.80917000000002</v>
      </c>
      <c r="K15" s="114">
        <f t="shared" si="7"/>
        <v>295.59285</v>
      </c>
      <c r="L15" s="114"/>
      <c r="M15" s="114"/>
      <c r="N15" s="114"/>
      <c r="O15" s="114"/>
      <c r="P15" s="114"/>
      <c r="Q15" s="114"/>
      <c r="R15" s="114"/>
    </row>
    <row r="16" spans="1:18" x14ac:dyDescent="0.2">
      <c r="A16" s="122" t="s">
        <v>54</v>
      </c>
      <c r="B16" s="28">
        <v>-85.247330000000005</v>
      </c>
      <c r="C16" s="28">
        <v>-57.116569999999996</v>
      </c>
      <c r="D16" s="28">
        <v>-43.784600000000005</v>
      </c>
      <c r="E16" s="28">
        <f t="shared" si="4"/>
        <v>-186.14850000000001</v>
      </c>
      <c r="F16" s="28">
        <v>-57.680350000000004</v>
      </c>
      <c r="G16" s="28">
        <f t="shared" si="8"/>
        <v>-243.82885000000002</v>
      </c>
      <c r="H16" s="28">
        <v>-57.204049999999995</v>
      </c>
      <c r="I16" s="28">
        <v>-111.00417000000002</v>
      </c>
      <c r="J16" s="28">
        <v>-44.161639999999991</v>
      </c>
      <c r="K16" s="28">
        <f t="shared" si="7"/>
        <v>-212.36986000000002</v>
      </c>
      <c r="L16" s="28"/>
      <c r="M16" s="28"/>
      <c r="N16" s="28"/>
      <c r="O16" s="28"/>
      <c r="P16" s="28"/>
      <c r="Q16" s="28"/>
      <c r="R16" s="28"/>
    </row>
    <row r="17" spans="1:18" x14ac:dyDescent="0.2">
      <c r="A17" s="123" t="s">
        <v>55</v>
      </c>
      <c r="B17" s="114">
        <f>B13-SUM(B14:B16)</f>
        <v>2284.5432205100005</v>
      </c>
      <c r="C17" s="114">
        <f>C13-SUM(C14:C16)</f>
        <v>954.99412505000271</v>
      </c>
      <c r="D17" s="114">
        <f>D13-SUM(D14:D16)</f>
        <v>-36.135537370002034</v>
      </c>
      <c r="E17" s="114">
        <f>B17+C17+D17</f>
        <v>3203.4018081900012</v>
      </c>
      <c r="F17" s="114">
        <f>F13-SUM(F14:F16)</f>
        <v>2247.2931563900056</v>
      </c>
      <c r="G17" s="114">
        <f>B17+C17+D17+F17</f>
        <v>5450.6949645800069</v>
      </c>
      <c r="H17" s="114">
        <f>H13-SUM(H14:H16)</f>
        <v>2764.8092344997185</v>
      </c>
      <c r="I17" s="114">
        <f>I13-SUM(I14:I16)</f>
        <v>-2154.6516264442948</v>
      </c>
      <c r="J17" s="114">
        <f>J13-SUM(J14:J16)</f>
        <v>-679.00476960066226</v>
      </c>
      <c r="K17" s="114">
        <f t="shared" si="7"/>
        <v>-68.847161545238578</v>
      </c>
      <c r="L17" s="114"/>
      <c r="M17" s="114"/>
      <c r="N17" s="114"/>
      <c r="O17" s="114"/>
      <c r="P17" s="114"/>
      <c r="Q17" s="114"/>
      <c r="R17" s="114"/>
    </row>
    <row r="18" spans="1:18" x14ac:dyDescent="0.2">
      <c r="A18" s="124" t="s">
        <v>56</v>
      </c>
      <c r="B18" s="28">
        <v>-9.8695100000000053</v>
      </c>
      <c r="C18" s="28">
        <v>62.847429999999974</v>
      </c>
      <c r="D18" s="28">
        <v>-13.930929999999989</v>
      </c>
      <c r="E18" s="28">
        <f t="shared" si="4"/>
        <v>39.04698999999998</v>
      </c>
      <c r="F18" s="28">
        <v>17.637659999999983</v>
      </c>
      <c r="G18" s="28">
        <f t="shared" si="8"/>
        <v>56.684649999999962</v>
      </c>
      <c r="H18" s="28">
        <v>34.114390000000014</v>
      </c>
      <c r="I18" s="28">
        <v>14.929414049999991</v>
      </c>
      <c r="J18" s="28">
        <v>58.491979999999984</v>
      </c>
      <c r="K18" s="28">
        <f t="shared" si="7"/>
        <v>107.53578404999999</v>
      </c>
      <c r="L18" s="28"/>
      <c r="M18" s="28"/>
      <c r="N18" s="28"/>
      <c r="O18" s="28"/>
      <c r="P18" s="28"/>
      <c r="Q18" s="28"/>
      <c r="R18" s="28"/>
    </row>
    <row r="19" spans="1:18" ht="25.5" x14ac:dyDescent="0.2">
      <c r="A19" s="125" t="s">
        <v>57</v>
      </c>
      <c r="B19" s="114">
        <v>-35.956650000000003</v>
      </c>
      <c r="C19" s="114">
        <v>-128.10065</v>
      </c>
      <c r="D19" s="114">
        <v>-161.84433999999999</v>
      </c>
      <c r="E19" s="114">
        <f t="shared" si="4"/>
        <v>-325.90163999999999</v>
      </c>
      <c r="F19" s="114">
        <v>-332.91409000000004</v>
      </c>
      <c r="G19" s="114">
        <f t="shared" si="8"/>
        <v>-658.81573000000003</v>
      </c>
      <c r="H19" s="114">
        <v>-136.95220999999998</v>
      </c>
      <c r="I19" s="114">
        <v>-306.92988000000003</v>
      </c>
      <c r="J19" s="114">
        <v>-162.19937999999999</v>
      </c>
      <c r="K19" s="114">
        <f t="shared" si="7"/>
        <v>-606.08146999999997</v>
      </c>
      <c r="L19" s="114"/>
      <c r="M19" s="114"/>
      <c r="N19" s="114"/>
      <c r="O19" s="114"/>
      <c r="P19" s="114"/>
      <c r="Q19" s="114"/>
      <c r="R19" s="114"/>
    </row>
    <row r="20" spans="1:18" x14ac:dyDescent="0.2">
      <c r="A20" s="126" t="s">
        <v>58</v>
      </c>
      <c r="B20" s="28">
        <v>26.087139999999998</v>
      </c>
      <c r="C20" s="28">
        <v>190.94807999999998</v>
      </c>
      <c r="D20" s="28">
        <v>147.91341</v>
      </c>
      <c r="E20" s="28">
        <f t="shared" si="4"/>
        <v>364.94862999999998</v>
      </c>
      <c r="F20" s="28">
        <v>350.55175000000003</v>
      </c>
      <c r="G20" s="28">
        <f t="shared" si="8"/>
        <v>715.50037999999995</v>
      </c>
      <c r="H20" s="28">
        <v>171.06659999999999</v>
      </c>
      <c r="I20" s="28">
        <v>321.85929405000002</v>
      </c>
      <c r="J20" s="28">
        <v>220.69135999999997</v>
      </c>
      <c r="K20" s="28">
        <f t="shared" si="7"/>
        <v>713.61725404999993</v>
      </c>
      <c r="L20" s="28"/>
      <c r="M20" s="28"/>
      <c r="N20" s="28"/>
      <c r="O20" s="28"/>
      <c r="P20" s="28"/>
      <c r="Q20" s="28"/>
      <c r="R20" s="28"/>
    </row>
    <row r="21" spans="1:18" x14ac:dyDescent="0.2">
      <c r="A21" s="127" t="s">
        <v>59</v>
      </c>
      <c r="B21" s="114">
        <v>2.00787147</v>
      </c>
      <c r="C21" s="114">
        <v>4.7337164600000001</v>
      </c>
      <c r="D21" s="114">
        <v>9.5821539800000011</v>
      </c>
      <c r="E21" s="114">
        <f t="shared" si="4"/>
        <v>16.323741910000003</v>
      </c>
      <c r="F21" s="114">
        <v>5.6588141900000002</v>
      </c>
      <c r="G21" s="114">
        <f t="shared" si="8"/>
        <v>21.982556100000004</v>
      </c>
      <c r="H21" s="114">
        <v>6.7935274400000001</v>
      </c>
      <c r="I21" s="114">
        <v>11.3163979</v>
      </c>
      <c r="J21" s="114">
        <v>65.69654568</v>
      </c>
      <c r="K21" s="114">
        <f t="shared" si="7"/>
        <v>83.806471020000004</v>
      </c>
      <c r="L21" s="114"/>
      <c r="M21" s="114"/>
      <c r="N21" s="114"/>
      <c r="O21" s="114"/>
      <c r="P21" s="114"/>
      <c r="Q21" s="114"/>
      <c r="R21" s="114"/>
    </row>
    <row r="22" spans="1:18" s="44" customFormat="1" x14ac:dyDescent="0.2">
      <c r="A22" s="116" t="s">
        <v>60</v>
      </c>
      <c r="B22" s="111">
        <v>8169.0326136879421</v>
      </c>
      <c r="C22" s="111">
        <v>10515.300439224558</v>
      </c>
      <c r="D22" s="111">
        <v>11091.214533712198</v>
      </c>
      <c r="E22" s="111">
        <f>B22+C22+D22</f>
        <v>29775.5475866247</v>
      </c>
      <c r="F22" s="111">
        <v>11786.971018460952</v>
      </c>
      <c r="G22" s="111">
        <f t="shared" si="8"/>
        <v>41562.51860508565</v>
      </c>
      <c r="H22" s="111">
        <v>9796.0456559283375</v>
      </c>
      <c r="I22" s="111">
        <v>12305.144198209267</v>
      </c>
      <c r="J22" s="111">
        <v>13475.950965632503</v>
      </c>
      <c r="K22" s="111">
        <f t="shared" si="7"/>
        <v>35577.140819770109</v>
      </c>
      <c r="L22" s="113">
        <f>H22/B22*100</f>
        <v>119.91683861702536</v>
      </c>
      <c r="M22" s="113">
        <f>H22/F22*100</f>
        <v>83.109101062398523</v>
      </c>
      <c r="N22" s="113">
        <f>I22/C22*100</f>
        <v>117.02132781968044</v>
      </c>
      <c r="O22" s="113">
        <f>I22/H22*100</f>
        <v>125.61338146441246</v>
      </c>
      <c r="P22" s="113">
        <f>J22/D22*100</f>
        <v>121.50112978765131</v>
      </c>
      <c r="Q22" s="113">
        <f>J22/I22*100</f>
        <v>109.51477486621913</v>
      </c>
      <c r="R22" s="113">
        <f>K22/E22*100</f>
        <v>119.48442162572188</v>
      </c>
    </row>
    <row r="23" spans="1:18" s="44" customFormat="1" ht="17.25" customHeight="1" x14ac:dyDescent="0.2">
      <c r="A23" s="120" t="s">
        <v>50</v>
      </c>
      <c r="B23" s="114">
        <v>8120.1665745279424</v>
      </c>
      <c r="C23" s="114">
        <v>10410.105463354559</v>
      </c>
      <c r="D23" s="114">
        <v>10960.386473912198</v>
      </c>
      <c r="E23" s="114">
        <f t="shared" si="4"/>
        <v>29490.658511794703</v>
      </c>
      <c r="F23" s="114">
        <v>11704.190339620953</v>
      </c>
      <c r="G23" s="114">
        <f t="shared" si="8"/>
        <v>41194.848851415656</v>
      </c>
      <c r="H23" s="114">
        <v>9697.701547958337</v>
      </c>
      <c r="I23" s="114">
        <v>12076.092179479267</v>
      </c>
      <c r="J23" s="114">
        <v>13421.780653622503</v>
      </c>
      <c r="K23" s="114">
        <f t="shared" si="7"/>
        <v>35195.574381060105</v>
      </c>
      <c r="L23" s="115"/>
      <c r="M23" s="115"/>
      <c r="N23" s="115"/>
      <c r="O23" s="115"/>
      <c r="P23" s="115"/>
      <c r="Q23" s="115"/>
      <c r="R23" s="115"/>
    </row>
    <row r="24" spans="1:18" x14ac:dyDescent="0.2">
      <c r="A24" s="118" t="s">
        <v>61</v>
      </c>
      <c r="B24" s="28">
        <v>8219.9512998300015</v>
      </c>
      <c r="C24" s="28">
        <v>10467.019056959998</v>
      </c>
      <c r="D24" s="28">
        <v>10977.083826719998</v>
      </c>
      <c r="E24" s="28">
        <f t="shared" si="4"/>
        <v>29664.054183509998</v>
      </c>
      <c r="F24" s="28">
        <v>11751.381286190002</v>
      </c>
      <c r="G24" s="28">
        <f t="shared" si="8"/>
        <v>41415.435469700002</v>
      </c>
      <c r="H24" s="28">
        <v>9853.5722832899974</v>
      </c>
      <c r="I24" s="28">
        <v>12272.968842019995</v>
      </c>
      <c r="J24" s="28">
        <v>13443.619621780004</v>
      </c>
      <c r="K24" s="28">
        <f t="shared" si="7"/>
        <v>35570.160747089998</v>
      </c>
      <c r="L24" s="28">
        <f>H24/B24*100</f>
        <v>119.87385233649475</v>
      </c>
      <c r="M24" s="28">
        <f>H24/F24*100</f>
        <v>83.850332512567917</v>
      </c>
      <c r="N24" s="28">
        <f>I24/C24*100</f>
        <v>117.25371641373997</v>
      </c>
      <c r="O24" s="28">
        <f>I24/H24*100</f>
        <v>124.55349683518217</v>
      </c>
      <c r="P24" s="28">
        <f>J24/D24*100</f>
        <v>122.46986389095488</v>
      </c>
      <c r="Q24" s="28">
        <f>J24/I24*100</f>
        <v>109.53844823391023</v>
      </c>
      <c r="R24" s="28">
        <f>K24/E24*100</f>
        <v>119.90997766874077</v>
      </c>
    </row>
    <row r="25" spans="1:18" ht="28.5" customHeight="1" x14ac:dyDescent="0.2">
      <c r="A25" s="121" t="s">
        <v>52</v>
      </c>
      <c r="B25" s="27">
        <f>B23-B24</f>
        <v>-99.784725302059087</v>
      </c>
      <c r="C25" s="27">
        <f>C23-C24</f>
        <v>-56.913593605439019</v>
      </c>
      <c r="D25" s="27">
        <f>D23-D24</f>
        <v>-16.697352807799689</v>
      </c>
      <c r="E25" s="27">
        <f>B25+C25+D25</f>
        <v>-173.39567171529779</v>
      </c>
      <c r="F25" s="27">
        <f>F23-F24</f>
        <v>-47.190946569049629</v>
      </c>
      <c r="G25" s="27">
        <f>B25+C25+D25+F25</f>
        <v>-220.58661828434742</v>
      </c>
      <c r="H25" s="27">
        <f>H23-H24</f>
        <v>-155.8707353316604</v>
      </c>
      <c r="I25" s="27">
        <f>I23-I24</f>
        <v>-196.87666254072792</v>
      </c>
      <c r="J25" s="27">
        <f>J23-J24</f>
        <v>-21.838968157500858</v>
      </c>
      <c r="K25" s="27">
        <f t="shared" si="7"/>
        <v>-374.58636602988918</v>
      </c>
      <c r="L25" s="29"/>
      <c r="M25" s="29"/>
      <c r="N25" s="29"/>
      <c r="O25" s="29"/>
      <c r="P25" s="29"/>
      <c r="Q25" s="29"/>
      <c r="R25" s="29"/>
    </row>
    <row r="26" spans="1:18" x14ac:dyDescent="0.2">
      <c r="A26" s="128" t="s">
        <v>48</v>
      </c>
      <c r="B26" s="28">
        <v>22.351444999999998</v>
      </c>
      <c r="C26" s="28">
        <v>53.374385000000004</v>
      </c>
      <c r="D26" s="28">
        <v>70.60915</v>
      </c>
      <c r="E26" s="28">
        <f t="shared" si="4"/>
        <v>146.33498</v>
      </c>
      <c r="F26" s="28">
        <v>49.839374999999997</v>
      </c>
      <c r="G26" s="28">
        <f t="shared" si="8"/>
        <v>196.17435499999999</v>
      </c>
      <c r="H26" s="28">
        <v>46.861040000000003</v>
      </c>
      <c r="I26" s="28">
        <v>161.99087499999999</v>
      </c>
      <c r="J26" s="28">
        <v>258.49671499999999</v>
      </c>
      <c r="K26" s="28">
        <f t="shared" si="7"/>
        <v>467.34862999999996</v>
      </c>
      <c r="L26" s="28">
        <f>H26/B26*100</f>
        <v>209.65552786408219</v>
      </c>
      <c r="M26" s="28">
        <f>H26/F26*100</f>
        <v>94.024132525738949</v>
      </c>
      <c r="N26" s="28">
        <f>I26/C26*100</f>
        <v>303.49928153738909</v>
      </c>
      <c r="O26" s="28">
        <f>I26/H26*100</f>
        <v>345.68348248352999</v>
      </c>
      <c r="P26" s="28">
        <f>J26/D26*100</f>
        <v>366.09520862381146</v>
      </c>
      <c r="Q26" s="28">
        <f>J26/I26*100</f>
        <v>159.57486185564466</v>
      </c>
      <c r="R26" s="28">
        <f>K26/E26*100</f>
        <v>319.3690462799803</v>
      </c>
    </row>
    <row r="27" spans="1:18" x14ac:dyDescent="0.2">
      <c r="A27" s="129" t="s">
        <v>53</v>
      </c>
      <c r="B27" s="29">
        <v>7.6488199999999997</v>
      </c>
      <c r="C27" s="29">
        <v>11.009649999999999</v>
      </c>
      <c r="D27" s="29">
        <v>18.525020000000001</v>
      </c>
      <c r="E27" s="29">
        <f t="shared" si="4"/>
        <v>37.183489999999999</v>
      </c>
      <c r="F27" s="29">
        <v>11.593</v>
      </c>
      <c r="G27" s="29">
        <f t="shared" si="8"/>
        <v>48.776489999999995</v>
      </c>
      <c r="H27" s="29">
        <v>18.714929999999999</v>
      </c>
      <c r="I27" s="29">
        <v>26.796600000000002</v>
      </c>
      <c r="J27" s="29">
        <v>45.253329999999998</v>
      </c>
      <c r="K27" s="29">
        <f t="shared" si="7"/>
        <v>90.764859999999999</v>
      </c>
      <c r="L27" s="29"/>
      <c r="M27" s="29"/>
      <c r="N27" s="29"/>
      <c r="O27" s="29"/>
      <c r="P27" s="29"/>
      <c r="Q27" s="29"/>
      <c r="R27" s="29"/>
    </row>
    <row r="28" spans="1:18" x14ac:dyDescent="0.2">
      <c r="A28" s="128" t="s">
        <v>54</v>
      </c>
      <c r="B28" s="28">
        <v>-96.139229999999998</v>
      </c>
      <c r="C28" s="28">
        <v>-52.02366</v>
      </c>
      <c r="D28" s="28">
        <v>-64.288029999999992</v>
      </c>
      <c r="E28" s="28">
        <f t="shared" si="4"/>
        <v>-212.45092</v>
      </c>
      <c r="F28" s="28">
        <v>-79.353049999999996</v>
      </c>
      <c r="G28" s="28">
        <f t="shared" si="8"/>
        <v>-291.80396999999999</v>
      </c>
      <c r="H28" s="28">
        <v>-84.992670000000004</v>
      </c>
      <c r="I28" s="28">
        <v>-103.15472</v>
      </c>
      <c r="J28" s="28">
        <v>-103.70683</v>
      </c>
      <c r="K28" s="28">
        <f t="shared" si="7"/>
        <v>-291.85422</v>
      </c>
      <c r="L28" s="28"/>
      <c r="M28" s="28"/>
      <c r="N28" s="28"/>
      <c r="O28" s="28"/>
      <c r="P28" s="28"/>
      <c r="Q28" s="28"/>
      <c r="R28" s="28"/>
    </row>
    <row r="29" spans="1:18" x14ac:dyDescent="0.2">
      <c r="A29" s="129" t="s">
        <v>62</v>
      </c>
      <c r="B29" s="29">
        <v>-313.53425802553966</v>
      </c>
      <c r="C29" s="29">
        <v>-402.15312723133047</v>
      </c>
      <c r="D29" s="29">
        <v>-392.29142218857942</v>
      </c>
      <c r="E29" s="29">
        <f t="shared" si="4"/>
        <v>-1107.9788074454495</v>
      </c>
      <c r="F29" s="29">
        <v>-425.49192269794094</v>
      </c>
      <c r="G29" s="29">
        <f t="shared" si="8"/>
        <v>-1533.4707301433905</v>
      </c>
      <c r="H29" s="29">
        <v>-377.24368869862519</v>
      </c>
      <c r="I29" s="29">
        <v>-472.59358985664403</v>
      </c>
      <c r="J29" s="29">
        <v>-584.07128152474161</v>
      </c>
      <c r="K29" s="29">
        <f t="shared" si="7"/>
        <v>-1433.9085600800108</v>
      </c>
      <c r="L29" s="29"/>
      <c r="M29" s="29"/>
      <c r="N29" s="29"/>
      <c r="O29" s="29"/>
      <c r="P29" s="29"/>
      <c r="Q29" s="29"/>
      <c r="R29" s="29"/>
    </row>
    <row r="30" spans="1:18" ht="25.5" x14ac:dyDescent="0.2">
      <c r="A30" s="128" t="s">
        <v>188</v>
      </c>
      <c r="B30" s="28">
        <v>167.20404874199969</v>
      </c>
      <c r="C30" s="28">
        <v>262.02164022125072</v>
      </c>
      <c r="D30" s="28">
        <v>292.22120121439838</v>
      </c>
      <c r="E30" s="28">
        <f t="shared" si="4"/>
        <v>721.44689017764881</v>
      </c>
      <c r="F30" s="28">
        <v>258.67954299938668</v>
      </c>
      <c r="G30" s="28">
        <f>B30+C30+D30+F30</f>
        <v>980.12643317703555</v>
      </c>
      <c r="H30" s="28">
        <v>161.62372434649581</v>
      </c>
      <c r="I30" s="28">
        <v>207.41228891014759</v>
      </c>
      <c r="J30" s="28">
        <v>156.01852711125517</v>
      </c>
      <c r="K30" s="28">
        <f t="shared" si="7"/>
        <v>525.05454036789854</v>
      </c>
      <c r="L30" s="28"/>
      <c r="M30" s="28"/>
      <c r="N30" s="28"/>
      <c r="O30" s="28"/>
      <c r="P30" s="28"/>
      <c r="Q30" s="28"/>
      <c r="R30" s="28"/>
    </row>
    <row r="31" spans="1:18" ht="25.5" x14ac:dyDescent="0.2">
      <c r="A31" s="129" t="s">
        <v>63</v>
      </c>
      <c r="B31" s="29">
        <v>161.81457314148062</v>
      </c>
      <c r="C31" s="29">
        <v>176.73026721464197</v>
      </c>
      <c r="D31" s="29">
        <v>189.79314133638147</v>
      </c>
      <c r="E31" s="29">
        <f t="shared" si="4"/>
        <v>528.33798169250406</v>
      </c>
      <c r="F31" s="29">
        <v>220.90355396950423</v>
      </c>
      <c r="G31" s="29">
        <f>B31+C31+D31+F31</f>
        <v>749.24153566200835</v>
      </c>
      <c r="H31" s="29">
        <v>177.63047851046957</v>
      </c>
      <c r="I31" s="29">
        <v>211.87024763577142</v>
      </c>
      <c r="J31" s="29">
        <v>261.28140214598477</v>
      </c>
      <c r="K31" s="29">
        <f t="shared" si="7"/>
        <v>650.78212829222571</v>
      </c>
      <c r="L31" s="29"/>
      <c r="M31" s="29"/>
      <c r="N31" s="29"/>
      <c r="O31" s="29"/>
      <c r="P31" s="29"/>
      <c r="Q31" s="29"/>
      <c r="R31" s="29"/>
    </row>
    <row r="32" spans="1:18" x14ac:dyDescent="0.2">
      <c r="A32" s="129" t="s">
        <v>64</v>
      </c>
      <c r="B32" s="29">
        <f>B25-SUM(B26:B31)</f>
        <v>-49.130124159999752</v>
      </c>
      <c r="C32" s="29">
        <f>C25-SUM(C26:C31)</f>
        <v>-105.87274881000121</v>
      </c>
      <c r="D32" s="29">
        <f>D25-SUM(D26:D31)</f>
        <v>-131.26641317000011</v>
      </c>
      <c r="E32" s="29">
        <f t="shared" si="4"/>
        <v>-286.2692861400011</v>
      </c>
      <c r="F32" s="29">
        <f>F25-SUM(F26:F31)</f>
        <v>-83.36144583999959</v>
      </c>
      <c r="G32" s="29">
        <f>B32+C32+D32+F32</f>
        <v>-369.63073198000069</v>
      </c>
      <c r="H32" s="29">
        <f>H25-SUM(H26:H31)</f>
        <v>-98.464549490000593</v>
      </c>
      <c r="I32" s="29">
        <f>I25-SUM(I26:I31)</f>
        <v>-229.19836423000288</v>
      </c>
      <c r="J32" s="29">
        <f>J25-SUM(J26:J31)</f>
        <v>-55.110830889999221</v>
      </c>
      <c r="K32" s="29">
        <f t="shared" si="7"/>
        <v>-382.77374461000272</v>
      </c>
      <c r="L32" s="29"/>
      <c r="M32" s="29"/>
      <c r="N32" s="29"/>
      <c r="O32" s="29"/>
      <c r="P32" s="29"/>
      <c r="Q32" s="29"/>
      <c r="R32" s="29"/>
    </row>
    <row r="33" spans="1:18" x14ac:dyDescent="0.2">
      <c r="A33" s="124" t="s">
        <v>59</v>
      </c>
      <c r="B33" s="28">
        <v>48.86603916</v>
      </c>
      <c r="C33" s="28">
        <v>105.19497586999999</v>
      </c>
      <c r="D33" s="28">
        <v>130.82805980000001</v>
      </c>
      <c r="E33" s="28">
        <f t="shared" si="4"/>
        <v>284.88907483000003</v>
      </c>
      <c r="F33" s="28">
        <v>82.780678840000007</v>
      </c>
      <c r="G33" s="28">
        <f t="shared" si="8"/>
        <v>367.66975367000003</v>
      </c>
      <c r="H33" s="28">
        <v>98.344107969999996</v>
      </c>
      <c r="I33" s="28">
        <v>229.05201872999999</v>
      </c>
      <c r="J33" s="28">
        <v>54.170312010000004</v>
      </c>
      <c r="K33" s="28">
        <f t="shared" si="7"/>
        <v>381.56643870999994</v>
      </c>
      <c r="L33" s="28"/>
      <c r="M33" s="28"/>
      <c r="N33" s="28"/>
      <c r="O33" s="28"/>
      <c r="P33" s="28"/>
      <c r="Q33" s="28"/>
      <c r="R33" s="28"/>
    </row>
    <row r="34" spans="1:18" x14ac:dyDescent="0.2">
      <c r="A34" s="130"/>
      <c r="B34" s="32"/>
      <c r="C34" s="32"/>
      <c r="D34" s="32"/>
      <c r="E34" s="32"/>
      <c r="F34" s="32"/>
      <c r="G34" s="32"/>
      <c r="H34" s="32"/>
      <c r="I34" s="32"/>
      <c r="J34" s="32"/>
      <c r="K34" s="32"/>
      <c r="L34" s="32"/>
      <c r="M34" s="32"/>
      <c r="N34" s="32"/>
      <c r="O34" s="32"/>
      <c r="P34" s="32"/>
      <c r="Q34" s="32"/>
      <c r="R34" s="32"/>
    </row>
    <row r="35" spans="1:18" x14ac:dyDescent="0.2">
      <c r="A35" s="116" t="s">
        <v>65</v>
      </c>
      <c r="B35" s="28">
        <f t="shared" ref="B35:D35" si="9">B10+B22</f>
        <v>21916.793716987944</v>
      </c>
      <c r="C35" s="28">
        <f t="shared" si="9"/>
        <v>27019.221282644568</v>
      </c>
      <c r="D35" s="28">
        <f t="shared" si="9"/>
        <v>27293.951700002202</v>
      </c>
      <c r="E35" s="28">
        <f t="shared" si="4"/>
        <v>76229.966699634708</v>
      </c>
      <c r="F35" s="28">
        <f t="shared" ref="F35:I35" si="10">F10+F22</f>
        <v>31123.189868780952</v>
      </c>
      <c r="G35" s="28">
        <f t="shared" si="10"/>
        <v>107353.15656841567</v>
      </c>
      <c r="H35" s="28">
        <f t="shared" si="10"/>
        <v>31739.755462318062</v>
      </c>
      <c r="I35" s="28">
        <f t="shared" si="10"/>
        <v>33423.112363864951</v>
      </c>
      <c r="J35" s="28">
        <f>J10+J22</f>
        <v>34839.11410190184</v>
      </c>
      <c r="K35" s="28">
        <f>H35+I35+J35</f>
        <v>100001.98192808486</v>
      </c>
      <c r="L35" s="28">
        <f>H35/B35*100</f>
        <v>144.81933750061367</v>
      </c>
      <c r="M35" s="28">
        <f>H35/F35*100</f>
        <v>101.98104884536778</v>
      </c>
      <c r="N35" s="28">
        <f>I35/C35*100</f>
        <v>123.70124221653211</v>
      </c>
      <c r="O35" s="28">
        <f>I35/H35*100</f>
        <v>105.30362278167327</v>
      </c>
      <c r="P35" s="28">
        <f>J35/D35*100</f>
        <v>127.64408204730218</v>
      </c>
      <c r="Q35" s="28">
        <f>J35/I35*100</f>
        <v>104.2365944937186</v>
      </c>
      <c r="R35" s="28">
        <f>K35/E35*100</f>
        <v>131.18460660243744</v>
      </c>
    </row>
    <row r="36" spans="1:18" x14ac:dyDescent="0.2">
      <c r="A36" s="117" t="s">
        <v>47</v>
      </c>
      <c r="B36" s="29">
        <f t="shared" ref="B36:D36" si="11">B12+B24</f>
        <v>19750.279408150003</v>
      </c>
      <c r="C36" s="29">
        <f t="shared" si="11"/>
        <v>25966.865140870006</v>
      </c>
      <c r="D36" s="29">
        <f t="shared" si="11"/>
        <v>27208.913406400006</v>
      </c>
      <c r="E36" s="29">
        <f t="shared" si="4"/>
        <v>72926.057955420023</v>
      </c>
      <c r="F36" s="29">
        <f t="shared" ref="F36:I36" si="12">F12+F24</f>
        <v>28810.401914929993</v>
      </c>
      <c r="G36" s="29">
        <f t="shared" si="12"/>
        <v>101736.45987035002</v>
      </c>
      <c r="H36" s="29">
        <f t="shared" si="12"/>
        <v>28992.736968740006</v>
      </c>
      <c r="I36" s="29">
        <f t="shared" si="12"/>
        <v>35475.907634169977</v>
      </c>
      <c r="J36" s="29">
        <f>J12+J24</f>
        <v>35104.635323970004</v>
      </c>
      <c r="K36" s="29">
        <f>H36+I36+J36</f>
        <v>99573.279926879986</v>
      </c>
      <c r="L36" s="29">
        <f>H36/B36*100</f>
        <v>146.79659142835254</v>
      </c>
      <c r="M36" s="29">
        <f>H36/F36*100</f>
        <v>100.63287924392171</v>
      </c>
      <c r="N36" s="29">
        <f>I36/C36*100</f>
        <v>136.61990941807377</v>
      </c>
      <c r="O36" s="29">
        <f>I36/H36*100</f>
        <v>122.36136130376423</v>
      </c>
      <c r="P36" s="29">
        <f>J36/D36*100</f>
        <v>129.01887995171754</v>
      </c>
      <c r="Q36" s="29">
        <f>J36/I36*100</f>
        <v>98.953452258280294</v>
      </c>
      <c r="R36" s="29">
        <f>K36/E36*100</f>
        <v>136.5400553911052</v>
      </c>
    </row>
    <row r="37" spans="1:18" x14ac:dyDescent="0.2">
      <c r="A37" s="118" t="s">
        <v>48</v>
      </c>
      <c r="B37" s="28">
        <f t="shared" ref="B37:D37" si="13">B14+B26</f>
        <v>27.785317999999997</v>
      </c>
      <c r="C37" s="28">
        <f t="shared" si="13"/>
        <v>66.416093000000004</v>
      </c>
      <c r="D37" s="28">
        <f t="shared" si="13"/>
        <v>88.260590000000008</v>
      </c>
      <c r="E37" s="28">
        <f t="shared" si="4"/>
        <v>182.46200100000001</v>
      </c>
      <c r="F37" s="28">
        <f t="shared" ref="F37:J37" si="14">F14+F26</f>
        <v>63.584435999999997</v>
      </c>
      <c r="G37" s="28">
        <f t="shared" si="14"/>
        <v>246.046437</v>
      </c>
      <c r="H37" s="28">
        <f t="shared" si="14"/>
        <v>58.286659</v>
      </c>
      <c r="I37" s="28">
        <f t="shared" si="14"/>
        <v>216.25295299999999</v>
      </c>
      <c r="J37" s="28">
        <f t="shared" si="14"/>
        <v>408.81286299999999</v>
      </c>
      <c r="K37" s="28">
        <f>H37+I37+J37</f>
        <v>683.35247499999991</v>
      </c>
      <c r="L37" s="28">
        <f>H37/B37*100</f>
        <v>209.77502938782274</v>
      </c>
      <c r="M37" s="28">
        <f>H37/F37*100</f>
        <v>91.668122997898422</v>
      </c>
      <c r="N37" s="28">
        <f>I37/C37*100</f>
        <v>325.60324347895619</v>
      </c>
      <c r="O37" s="28">
        <f>I37/H37*100</f>
        <v>371.01620972991435</v>
      </c>
      <c r="P37" s="28">
        <f>J37/D37*100</f>
        <v>463.18845477919422</v>
      </c>
      <c r="Q37" s="28">
        <f>J37/I37*100</f>
        <v>189.04382914946831</v>
      </c>
      <c r="R37" s="28">
        <f>K37/E37*100</f>
        <v>374.51769204262968</v>
      </c>
    </row>
    <row r="38" spans="1:18" s="46" customFormat="1" ht="13.5" customHeight="1" x14ac:dyDescent="0.2">
      <c r="A38" s="49"/>
      <c r="B38" s="52"/>
      <c r="C38" s="52"/>
      <c r="D38" s="52"/>
      <c r="E38" s="52"/>
      <c r="F38" s="52"/>
      <c r="G38" s="52"/>
      <c r="H38" s="52"/>
      <c r="I38" s="52"/>
      <c r="J38" s="52"/>
      <c r="K38" s="52"/>
      <c r="L38" s="49"/>
      <c r="M38" s="49"/>
    </row>
    <row r="39" spans="1:18" ht="27" customHeight="1" x14ac:dyDescent="0.2">
      <c r="A39" s="151" t="s">
        <v>45</v>
      </c>
      <c r="B39" s="151"/>
      <c r="C39" s="151"/>
      <c r="D39" s="151"/>
      <c r="E39" s="151"/>
      <c r="F39" s="151"/>
      <c r="G39" s="151"/>
      <c r="H39" s="151"/>
      <c r="I39" s="151"/>
      <c r="J39" s="151"/>
      <c r="K39" s="151"/>
      <c r="L39" s="151"/>
      <c r="M39" s="151"/>
      <c r="N39" s="151"/>
      <c r="O39" s="151"/>
      <c r="P39" s="151"/>
      <c r="Q39" s="151"/>
      <c r="R39" s="151"/>
    </row>
    <row r="40" spans="1:18" x14ac:dyDescent="0.2">
      <c r="B40" s="53"/>
      <c r="C40" s="53"/>
      <c r="D40" s="53"/>
      <c r="E40" s="53"/>
      <c r="F40" s="53"/>
      <c r="G40" s="53"/>
      <c r="H40" s="53"/>
      <c r="I40" s="53"/>
      <c r="J40" s="53"/>
      <c r="K40" s="53"/>
    </row>
    <row r="41" spans="1:18" x14ac:dyDescent="0.2">
      <c r="B41" s="53"/>
      <c r="C41" s="53"/>
      <c r="D41" s="53"/>
      <c r="E41" s="53"/>
      <c r="F41" s="53"/>
      <c r="G41" s="53"/>
      <c r="H41" s="53"/>
      <c r="I41" s="53"/>
      <c r="J41" s="53"/>
      <c r="K41" s="53"/>
    </row>
    <row r="42" spans="1:18" x14ac:dyDescent="0.2">
      <c r="B42" s="82"/>
      <c r="C42" s="82"/>
      <c r="D42" s="82"/>
      <c r="E42" s="82"/>
      <c r="F42" s="82"/>
      <c r="G42" s="82"/>
      <c r="H42" s="82"/>
      <c r="I42" s="82"/>
      <c r="J42" s="82"/>
      <c r="K42" s="82"/>
    </row>
    <row r="43" spans="1:18" x14ac:dyDescent="0.2">
      <c r="B43" s="53"/>
      <c r="C43" s="53"/>
      <c r="D43" s="53"/>
      <c r="E43" s="53"/>
      <c r="F43" s="53"/>
    </row>
    <row r="44" spans="1:18" x14ac:dyDescent="0.2">
      <c r="B44" s="53"/>
      <c r="C44" s="53"/>
      <c r="D44" s="53"/>
      <c r="E44" s="53"/>
      <c r="F44" s="53"/>
    </row>
    <row r="45" spans="1:18" x14ac:dyDescent="0.2">
      <c r="B45" s="53"/>
      <c r="C45" s="53"/>
      <c r="D45" s="53"/>
      <c r="E45" s="53"/>
      <c r="F45" s="53"/>
    </row>
  </sheetData>
  <mergeCells count="13">
    <mergeCell ref="A1:R1"/>
    <mergeCell ref="A39:R39"/>
    <mergeCell ref="Q4:Q5"/>
    <mergeCell ref="R4:R5"/>
    <mergeCell ref="A3:R3"/>
    <mergeCell ref="N4:N5"/>
    <mergeCell ref="O4:O5"/>
    <mergeCell ref="P4:P5"/>
    <mergeCell ref="B4:G4"/>
    <mergeCell ref="M4:M5"/>
    <mergeCell ref="A4:A5"/>
    <mergeCell ref="L4:L5"/>
    <mergeCell ref="H4:K4"/>
  </mergeCells>
  <printOptions horizontalCentered="1"/>
  <pageMargins left="0.19685039370078741" right="0.31496062992125984" top="0.31496062992125984" bottom="0.27559055118110237"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80" zoomScaleNormal="80" zoomScaleSheetLayoutView="100" workbookViewId="0">
      <pane xSplit="1" ySplit="5" topLeftCell="B6" activePane="bottomRight" state="frozen"/>
      <selection pane="topRight" activeCell="B1" sqref="B1"/>
      <selection pane="bottomLeft" activeCell="A6" sqref="A6"/>
      <selection pane="bottomRight" activeCell="A4" sqref="A4:A5"/>
    </sheetView>
  </sheetViews>
  <sheetFormatPr defaultRowHeight="12.75" x14ac:dyDescent="0.2"/>
  <cols>
    <col min="1" max="1" width="42.7109375" style="2" customWidth="1"/>
    <col min="2" max="15" width="10.7109375" style="2" customWidth="1"/>
    <col min="16" max="16384" width="9.140625" style="2"/>
  </cols>
  <sheetData>
    <row r="1" spans="1:16" ht="18" customHeight="1" x14ac:dyDescent="0.2">
      <c r="A1" s="165" t="s">
        <v>40</v>
      </c>
      <c r="B1" s="165"/>
      <c r="C1" s="165"/>
      <c r="D1" s="165"/>
      <c r="E1" s="165"/>
      <c r="F1" s="165"/>
      <c r="G1" s="165"/>
      <c r="H1" s="165"/>
      <c r="I1" s="165"/>
      <c r="J1" s="165"/>
      <c r="K1" s="165"/>
      <c r="L1" s="165"/>
      <c r="M1" s="165"/>
      <c r="N1" s="165"/>
      <c r="O1" s="165"/>
    </row>
    <row r="2" spans="1:16" ht="14.25" x14ac:dyDescent="0.2">
      <c r="A2" s="13"/>
      <c r="B2" s="1"/>
      <c r="C2" s="1"/>
      <c r="D2" s="1"/>
      <c r="E2" s="1"/>
      <c r="F2" s="1"/>
      <c r="G2" s="1"/>
      <c r="H2" s="1"/>
      <c r="I2" s="1"/>
      <c r="J2" s="1"/>
      <c r="K2" s="1"/>
      <c r="L2" s="1"/>
      <c r="M2" s="1"/>
      <c r="N2" s="1"/>
    </row>
    <row r="3" spans="1:16" x14ac:dyDescent="0.2">
      <c r="E3" s="3"/>
      <c r="F3" s="3"/>
      <c r="G3" s="3"/>
      <c r="H3" s="3"/>
      <c r="M3" s="3"/>
      <c r="N3" s="3"/>
      <c r="O3" s="3" t="s">
        <v>66</v>
      </c>
    </row>
    <row r="4" spans="1:16" ht="18.75" customHeight="1" x14ac:dyDescent="0.2">
      <c r="A4" s="160" t="s">
        <v>72</v>
      </c>
      <c r="B4" s="162" t="s">
        <v>197</v>
      </c>
      <c r="C4" s="163"/>
      <c r="D4" s="163"/>
      <c r="E4" s="163"/>
      <c r="F4" s="163"/>
      <c r="G4" s="163"/>
      <c r="H4" s="164"/>
      <c r="I4" s="162" t="s">
        <v>184</v>
      </c>
      <c r="J4" s="163"/>
      <c r="K4" s="163"/>
      <c r="L4" s="163"/>
      <c r="M4" s="163"/>
      <c r="N4" s="163"/>
      <c r="O4" s="164"/>
    </row>
    <row r="5" spans="1:16" ht="28.5" customHeight="1" x14ac:dyDescent="0.2">
      <c r="A5" s="161"/>
      <c r="B5" s="14" t="s">
        <v>73</v>
      </c>
      <c r="C5" s="15" t="s">
        <v>1</v>
      </c>
      <c r="D5" s="16" t="s">
        <v>74</v>
      </c>
      <c r="E5" s="15" t="s">
        <v>1</v>
      </c>
      <c r="F5" s="48" t="s">
        <v>75</v>
      </c>
      <c r="G5" s="35" t="s">
        <v>1</v>
      </c>
      <c r="H5" s="35" t="s">
        <v>76</v>
      </c>
      <c r="I5" s="14" t="s">
        <v>73</v>
      </c>
      <c r="J5" s="15" t="s">
        <v>1</v>
      </c>
      <c r="K5" s="16" t="s">
        <v>74</v>
      </c>
      <c r="L5" s="15" t="s">
        <v>1</v>
      </c>
      <c r="M5" s="48" t="s">
        <v>75</v>
      </c>
      <c r="N5" s="35" t="s">
        <v>1</v>
      </c>
      <c r="O5" s="35" t="s">
        <v>76</v>
      </c>
    </row>
    <row r="6" spans="1:16" ht="24.95" customHeight="1" x14ac:dyDescent="0.2">
      <c r="A6" s="133" t="s">
        <v>77</v>
      </c>
      <c r="B6" s="134"/>
      <c r="C6" s="135">
        <v>69.411372079986037</v>
      </c>
      <c r="D6" s="134"/>
      <c r="E6" s="135">
        <v>35.278989532715094</v>
      </c>
      <c r="F6" s="135"/>
      <c r="G6" s="135">
        <v>47.526801710624966</v>
      </c>
      <c r="H6" s="136"/>
      <c r="I6" s="134"/>
      <c r="J6" s="135">
        <v>71.06483071914883</v>
      </c>
      <c r="K6" s="134"/>
      <c r="L6" s="135">
        <v>34.361444013259629</v>
      </c>
      <c r="M6" s="135"/>
      <c r="N6" s="135">
        <v>50.92826965301338</v>
      </c>
      <c r="O6" s="136"/>
    </row>
    <row r="7" spans="1:16" ht="24.95" customHeight="1" x14ac:dyDescent="0.2">
      <c r="A7" s="146" t="s">
        <v>78</v>
      </c>
      <c r="B7" s="137">
        <v>220.7</v>
      </c>
      <c r="C7" s="138">
        <f>B7/B$28*100</f>
        <v>0.51014747353335488</v>
      </c>
      <c r="D7" s="137">
        <v>569</v>
      </c>
      <c r="E7" s="138">
        <f>D7/D$28*100</f>
        <v>1.9181434798291537</v>
      </c>
      <c r="F7" s="138">
        <f>B7+D7</f>
        <v>789.7</v>
      </c>
      <c r="G7" s="138">
        <f>F7/F$28*100</f>
        <v>1.0828770495062809</v>
      </c>
      <c r="H7" s="139">
        <f>B7-D7</f>
        <v>-348.3</v>
      </c>
      <c r="I7" s="137">
        <v>234.79</v>
      </c>
      <c r="J7" s="138">
        <f>I7/I$28*100</f>
        <v>0.36684149147729045</v>
      </c>
      <c r="K7" s="137">
        <v>648.66</v>
      </c>
      <c r="L7" s="138">
        <f>K7/K$28*100</f>
        <v>1.8236072033412272</v>
      </c>
      <c r="M7" s="138">
        <f>I7+K7</f>
        <v>883.44999999999993</v>
      </c>
      <c r="N7" s="138">
        <f>M7/M$28*100</f>
        <v>0.8872360135168792</v>
      </c>
      <c r="O7" s="139">
        <f>I7-K7</f>
        <v>-413.87</v>
      </c>
    </row>
    <row r="8" spans="1:16" ht="24.95" customHeight="1" x14ac:dyDescent="0.2">
      <c r="A8" s="147" t="s">
        <v>79</v>
      </c>
      <c r="B8" s="140">
        <v>1807.2</v>
      </c>
      <c r="C8" s="141">
        <f>B8/B$28*100</f>
        <v>4.1773380796079698</v>
      </c>
      <c r="D8" s="140">
        <v>859.9</v>
      </c>
      <c r="E8" s="141">
        <f t="shared" ref="E8:E27" si="0">D8/D$28*100</f>
        <v>2.8987901200440938</v>
      </c>
      <c r="F8" s="141">
        <f t="shared" ref="F8:F28" si="1">B8+D8</f>
        <v>2667.1</v>
      </c>
      <c r="G8" s="141">
        <f t="shared" ref="G8:G27" si="2">F8/F$28*100</f>
        <v>3.6572639973891374</v>
      </c>
      <c r="H8" s="142">
        <f>B8-D8</f>
        <v>947.30000000000007</v>
      </c>
      <c r="I8" s="140">
        <v>2600.9299999999998</v>
      </c>
      <c r="J8" s="141">
        <f>I8/I$28*100</f>
        <v>4.063755016942924</v>
      </c>
      <c r="K8" s="140">
        <v>1210.9100000000001</v>
      </c>
      <c r="L8" s="141">
        <f t="shared" ref="L8:L27" si="3">K8/K$28*100</f>
        <v>3.4042860644990069</v>
      </c>
      <c r="M8" s="141">
        <f t="shared" ref="M8:M28" si="4">I8+K8</f>
        <v>3811.84</v>
      </c>
      <c r="N8" s="141">
        <f t="shared" ref="N8:N27" si="5">M8/M$28*100</f>
        <v>3.8281755908814095</v>
      </c>
      <c r="O8" s="142">
        <f>I8-K8</f>
        <v>1390.0199999999998</v>
      </c>
    </row>
    <row r="9" spans="1:16" ht="24.95" customHeight="1" x14ac:dyDescent="0.2">
      <c r="A9" s="146" t="s">
        <v>80</v>
      </c>
      <c r="B9" s="137">
        <v>153.30000000000001</v>
      </c>
      <c r="C9" s="138">
        <f>B9/B$28*100</f>
        <v>0.35435254958161899</v>
      </c>
      <c r="D9" s="137">
        <v>190.8</v>
      </c>
      <c r="E9" s="138">
        <f t="shared" si="0"/>
        <v>0.64320171520457392</v>
      </c>
      <c r="F9" s="138">
        <f t="shared" si="1"/>
        <v>344.1</v>
      </c>
      <c r="G9" s="138">
        <f t="shared" si="2"/>
        <v>0.47184752783982686</v>
      </c>
      <c r="H9" s="139">
        <f t="shared" ref="H9:H28" si="6">B9-D9</f>
        <v>-37.5</v>
      </c>
      <c r="I9" s="137">
        <v>417.12</v>
      </c>
      <c r="J9" s="138">
        <f>I9/I$28*100</f>
        <v>0.65171822873634899</v>
      </c>
      <c r="K9" s="137">
        <v>255.41</v>
      </c>
      <c r="L9" s="138">
        <f t="shared" si="3"/>
        <v>0.71804568773376332</v>
      </c>
      <c r="M9" s="138">
        <f t="shared" si="4"/>
        <v>672.53</v>
      </c>
      <c r="N9" s="138">
        <f t="shared" si="5"/>
        <v>0.67541211859245776</v>
      </c>
      <c r="O9" s="139">
        <f t="shared" ref="O9:O28" si="7">I9-K9</f>
        <v>161.71</v>
      </c>
    </row>
    <row r="10" spans="1:16" ht="24.95" customHeight="1" x14ac:dyDescent="0.2">
      <c r="A10" s="147" t="s">
        <v>81</v>
      </c>
      <c r="B10" s="140">
        <v>378</v>
      </c>
      <c r="C10" s="141">
        <f t="shared" ref="C10:C27" si="8">B10/B$28*100</f>
        <v>0.87374601266700569</v>
      </c>
      <c r="D10" s="140">
        <v>1800.8</v>
      </c>
      <c r="E10" s="141">
        <f t="shared" si="0"/>
        <v>6.0706375720146575</v>
      </c>
      <c r="F10" s="141">
        <f t="shared" si="1"/>
        <v>2178.8000000000002</v>
      </c>
      <c r="G10" s="141">
        <f t="shared" si="2"/>
        <v>2.9876820507335511</v>
      </c>
      <c r="H10" s="142">
        <f t="shared" si="6"/>
        <v>-1422.8</v>
      </c>
      <c r="I10" s="140">
        <v>569.16</v>
      </c>
      <c r="J10" s="141">
        <f>I10/I$28*100</f>
        <v>0.88926914812902869</v>
      </c>
      <c r="K10" s="140">
        <v>2228.4499999999998</v>
      </c>
      <c r="L10" s="141">
        <f t="shared" si="3"/>
        <v>6.2649422999502953</v>
      </c>
      <c r="M10" s="141">
        <f t="shared" si="4"/>
        <v>2797.6099999999997</v>
      </c>
      <c r="N10" s="141">
        <f t="shared" si="5"/>
        <v>2.809599121370713</v>
      </c>
      <c r="O10" s="142">
        <f t="shared" si="7"/>
        <v>-1659.29</v>
      </c>
    </row>
    <row r="11" spans="1:16" ht="24.95" customHeight="1" x14ac:dyDescent="0.2">
      <c r="A11" s="146" t="s">
        <v>82</v>
      </c>
      <c r="B11" s="137">
        <v>28839</v>
      </c>
      <c r="C11" s="138">
        <f t="shared" si="8"/>
        <v>66.661273172761312</v>
      </c>
      <c r="D11" s="137">
        <v>1874.7</v>
      </c>
      <c r="E11" s="138">
        <f t="shared" si="0"/>
        <v>6.3197602489204128</v>
      </c>
      <c r="F11" s="138">
        <f t="shared" si="1"/>
        <v>30713.7</v>
      </c>
      <c r="G11" s="138">
        <f t="shared" si="2"/>
        <v>42.116197081703255</v>
      </c>
      <c r="H11" s="139">
        <f t="shared" si="6"/>
        <v>26964.3</v>
      </c>
      <c r="I11" s="137">
        <v>44322.18</v>
      </c>
      <c r="J11" s="138">
        <f t="shared" ref="J11:J27" si="9">I11/I$28*100</f>
        <v>69.250030311022343</v>
      </c>
      <c r="K11" s="137">
        <v>2356.0300000000002</v>
      </c>
      <c r="L11" s="138">
        <f t="shared" si="3"/>
        <v>6.6236137256621834</v>
      </c>
      <c r="M11" s="138">
        <f t="shared" si="4"/>
        <v>46678.21</v>
      </c>
      <c r="N11" s="138">
        <f t="shared" si="5"/>
        <v>46.878248863550539</v>
      </c>
      <c r="O11" s="139">
        <f t="shared" si="7"/>
        <v>41966.15</v>
      </c>
      <c r="P11" s="81"/>
    </row>
    <row r="12" spans="1:16" ht="24.95" customHeight="1" x14ac:dyDescent="0.2">
      <c r="A12" s="147" t="s">
        <v>83</v>
      </c>
      <c r="B12" s="140">
        <v>1636.6</v>
      </c>
      <c r="C12" s="141">
        <f t="shared" si="8"/>
        <v>3.7829966252138139</v>
      </c>
      <c r="D12" s="140">
        <v>3152.7</v>
      </c>
      <c r="E12" s="141">
        <f t="shared" si="0"/>
        <v>10.627998152649162</v>
      </c>
      <c r="F12" s="141">
        <f t="shared" si="1"/>
        <v>4789.2999999999993</v>
      </c>
      <c r="G12" s="141">
        <f t="shared" si="2"/>
        <v>6.5673332318607445</v>
      </c>
      <c r="H12" s="142">
        <f t="shared" si="6"/>
        <v>-1516.1</v>
      </c>
      <c r="I12" s="140">
        <v>3032.18</v>
      </c>
      <c r="J12" s="141">
        <f t="shared" si="9"/>
        <v>4.737550294423146</v>
      </c>
      <c r="K12" s="140">
        <v>3959.97</v>
      </c>
      <c r="L12" s="141">
        <f t="shared" si="3"/>
        <v>11.132842809815866</v>
      </c>
      <c r="M12" s="141">
        <f t="shared" si="4"/>
        <v>6992.15</v>
      </c>
      <c r="N12" s="141">
        <f t="shared" si="5"/>
        <v>7.0221147681386</v>
      </c>
      <c r="O12" s="142">
        <f t="shared" si="7"/>
        <v>-927.79</v>
      </c>
    </row>
    <row r="13" spans="1:16" ht="24.95" customHeight="1" x14ac:dyDescent="0.2">
      <c r="A13" s="146" t="s">
        <v>84</v>
      </c>
      <c r="B13" s="137">
        <v>159.69999999999999</v>
      </c>
      <c r="C13" s="138">
        <f t="shared" si="8"/>
        <v>0.36914613286486986</v>
      </c>
      <c r="D13" s="137">
        <v>1715.1</v>
      </c>
      <c r="E13" s="138">
        <f t="shared" si="0"/>
        <v>5.781736172680108</v>
      </c>
      <c r="F13" s="138">
        <f t="shared" si="1"/>
        <v>1874.8</v>
      </c>
      <c r="G13" s="138">
        <f t="shared" si="2"/>
        <v>2.5708216948390215</v>
      </c>
      <c r="H13" s="139">
        <f t="shared" si="6"/>
        <v>-1555.3999999999999</v>
      </c>
      <c r="I13" s="137">
        <v>233.37</v>
      </c>
      <c r="J13" s="138">
        <f t="shared" si="9"/>
        <v>0.36462284963608022</v>
      </c>
      <c r="K13" s="137">
        <v>2162.69</v>
      </c>
      <c r="L13" s="138">
        <f t="shared" si="3"/>
        <v>6.0800682369716634</v>
      </c>
      <c r="M13" s="138">
        <f t="shared" si="4"/>
        <v>2396.06</v>
      </c>
      <c r="N13" s="138">
        <f t="shared" si="5"/>
        <v>2.4063282840537137</v>
      </c>
      <c r="O13" s="139">
        <f t="shared" si="7"/>
        <v>-1929.3200000000002</v>
      </c>
    </row>
    <row r="14" spans="1:16" ht="24.95" customHeight="1" x14ac:dyDescent="0.2">
      <c r="A14" s="147" t="s">
        <v>85</v>
      </c>
      <c r="B14" s="140">
        <v>7.8</v>
      </c>
      <c r="C14" s="141">
        <f t="shared" si="8"/>
        <v>1.8029679626462021E-2</v>
      </c>
      <c r="D14" s="140">
        <v>51</v>
      </c>
      <c r="E14" s="141">
        <f t="shared" si="0"/>
        <v>0.1719249867685182</v>
      </c>
      <c r="F14" s="141">
        <f t="shared" si="1"/>
        <v>58.8</v>
      </c>
      <c r="G14" s="141">
        <f t="shared" si="2"/>
        <v>8.0629568837494378E-2</v>
      </c>
      <c r="H14" s="142">
        <f t="shared" si="6"/>
        <v>-43.2</v>
      </c>
      <c r="I14" s="140">
        <v>7.68</v>
      </c>
      <c r="J14" s="141">
        <f t="shared" si="9"/>
        <v>1.199941502851736E-2</v>
      </c>
      <c r="K14" s="140">
        <v>99.96</v>
      </c>
      <c r="L14" s="141">
        <f t="shared" si="3"/>
        <v>0.28102207018467162</v>
      </c>
      <c r="M14" s="141">
        <f t="shared" si="4"/>
        <v>107.63999999999999</v>
      </c>
      <c r="N14" s="141">
        <f t="shared" si="5"/>
        <v>0.10810128982393669</v>
      </c>
      <c r="O14" s="142">
        <f t="shared" si="7"/>
        <v>-92.28</v>
      </c>
    </row>
    <row r="15" spans="1:16" ht="24.95" customHeight="1" x14ac:dyDescent="0.2">
      <c r="A15" s="146" t="s">
        <v>86</v>
      </c>
      <c r="B15" s="137">
        <v>10.9</v>
      </c>
      <c r="C15" s="138">
        <f t="shared" si="8"/>
        <v>2.5195321529286673E-2</v>
      </c>
      <c r="D15" s="137">
        <v>405.2</v>
      </c>
      <c r="E15" s="138">
        <f t="shared" si="0"/>
        <v>1.3659608752667367</v>
      </c>
      <c r="F15" s="138">
        <f t="shared" si="1"/>
        <v>416.09999999999997</v>
      </c>
      <c r="G15" s="138">
        <f t="shared" si="2"/>
        <v>0.57057761213063629</v>
      </c>
      <c r="H15" s="139">
        <f t="shared" si="6"/>
        <v>-394.3</v>
      </c>
      <c r="I15" s="137">
        <v>19.100000000000001</v>
      </c>
      <c r="J15" s="138">
        <f t="shared" si="9"/>
        <v>2.9842295188109581E-2</v>
      </c>
      <c r="K15" s="137">
        <v>413.89</v>
      </c>
      <c r="L15" s="138">
        <f t="shared" si="3"/>
        <v>1.1635876813598813</v>
      </c>
      <c r="M15" s="138">
        <f t="shared" si="4"/>
        <v>432.99</v>
      </c>
      <c r="N15" s="138">
        <f t="shared" si="5"/>
        <v>0.43484557302923033</v>
      </c>
      <c r="O15" s="139">
        <f t="shared" si="7"/>
        <v>-394.78999999999996</v>
      </c>
    </row>
    <row r="16" spans="1:16" ht="24.95" customHeight="1" x14ac:dyDescent="0.2">
      <c r="A16" s="147" t="s">
        <v>87</v>
      </c>
      <c r="B16" s="140">
        <v>31.4</v>
      </c>
      <c r="C16" s="141">
        <f t="shared" si="8"/>
        <v>7.2581017983449667E-2</v>
      </c>
      <c r="D16" s="140">
        <v>453</v>
      </c>
      <c r="E16" s="141">
        <f t="shared" si="0"/>
        <v>1.5270984118850732</v>
      </c>
      <c r="F16" s="141">
        <f t="shared" si="1"/>
        <v>484.4</v>
      </c>
      <c r="G16" s="141">
        <f t="shared" si="2"/>
        <v>0.66423406708983479</v>
      </c>
      <c r="H16" s="142">
        <f t="shared" si="6"/>
        <v>-421.6</v>
      </c>
      <c r="I16" s="140">
        <v>49.32</v>
      </c>
      <c r="J16" s="141">
        <f t="shared" si="9"/>
        <v>7.7058743386259912E-2</v>
      </c>
      <c r="K16" s="140">
        <v>510.37</v>
      </c>
      <c r="L16" s="141">
        <f t="shared" si="3"/>
        <v>1.4348262701095524</v>
      </c>
      <c r="M16" s="141">
        <f t="shared" si="4"/>
        <v>559.69000000000005</v>
      </c>
      <c r="N16" s="141">
        <f t="shared" si="5"/>
        <v>0.56208854423596377</v>
      </c>
      <c r="O16" s="142">
        <f t="shared" si="7"/>
        <v>-461.05</v>
      </c>
    </row>
    <row r="17" spans="1:16" ht="24.95" customHeight="1" x14ac:dyDescent="0.2">
      <c r="A17" s="146" t="s">
        <v>88</v>
      </c>
      <c r="B17" s="137">
        <v>104.4</v>
      </c>
      <c r="C17" s="138">
        <f t="shared" si="8"/>
        <v>0.24132032730803016</v>
      </c>
      <c r="D17" s="137">
        <v>1166.3</v>
      </c>
      <c r="E17" s="138">
        <f t="shared" si="0"/>
        <v>3.9316884719239753</v>
      </c>
      <c r="F17" s="138">
        <f t="shared" si="1"/>
        <v>1270.7</v>
      </c>
      <c r="G17" s="138">
        <f t="shared" si="2"/>
        <v>1.7424488626157162</v>
      </c>
      <c r="H17" s="139">
        <f t="shared" si="6"/>
        <v>-1061.8999999999999</v>
      </c>
      <c r="I17" s="137">
        <v>105.42</v>
      </c>
      <c r="J17" s="138">
        <f t="shared" si="9"/>
        <v>0.16471072035238282</v>
      </c>
      <c r="K17" s="137">
        <v>1696.61</v>
      </c>
      <c r="L17" s="138">
        <f t="shared" si="3"/>
        <v>4.7697564475391721</v>
      </c>
      <c r="M17" s="138">
        <f t="shared" si="4"/>
        <v>1802.03</v>
      </c>
      <c r="N17" s="138">
        <f t="shared" si="5"/>
        <v>1.8097525761931312</v>
      </c>
      <c r="O17" s="139">
        <f t="shared" si="7"/>
        <v>-1591.1899999999998</v>
      </c>
    </row>
    <row r="18" spans="1:16" ht="24.95" customHeight="1" x14ac:dyDescent="0.2">
      <c r="A18" s="147" t="s">
        <v>89</v>
      </c>
      <c r="B18" s="140">
        <v>3.6</v>
      </c>
      <c r="C18" s="141">
        <f t="shared" si="8"/>
        <v>8.3213905968286261E-3</v>
      </c>
      <c r="D18" s="140">
        <v>447.2</v>
      </c>
      <c r="E18" s="141">
        <f t="shared" si="0"/>
        <v>1.5075461584878693</v>
      </c>
      <c r="F18" s="141">
        <f t="shared" si="1"/>
        <v>450.8</v>
      </c>
      <c r="G18" s="141">
        <f t="shared" si="2"/>
        <v>0.6181600277541236</v>
      </c>
      <c r="H18" s="142">
        <f t="shared" si="6"/>
        <v>-443.59999999999997</v>
      </c>
      <c r="I18" s="140">
        <v>2.16</v>
      </c>
      <c r="J18" s="141">
        <f t="shared" si="9"/>
        <v>3.3748354767705077E-3</v>
      </c>
      <c r="K18" s="140">
        <v>343.71</v>
      </c>
      <c r="L18" s="141">
        <f t="shared" si="3"/>
        <v>0.96628747242070312</v>
      </c>
      <c r="M18" s="141">
        <f t="shared" si="4"/>
        <v>345.87</v>
      </c>
      <c r="N18" s="141">
        <f t="shared" si="5"/>
        <v>0.34735222139915445</v>
      </c>
      <c r="O18" s="142">
        <f t="shared" si="7"/>
        <v>-341.54999999999995</v>
      </c>
    </row>
    <row r="19" spans="1:16" ht="24.95" customHeight="1" x14ac:dyDescent="0.2">
      <c r="A19" s="146" t="s">
        <v>90</v>
      </c>
      <c r="B19" s="137">
        <v>36.700000000000003</v>
      </c>
      <c r="C19" s="138">
        <f t="shared" si="8"/>
        <v>8.4831954139891821E-2</v>
      </c>
      <c r="D19" s="137">
        <v>685.9</v>
      </c>
      <c r="E19" s="138">
        <f t="shared" si="0"/>
        <v>2.3122225181279732</v>
      </c>
      <c r="F19" s="138">
        <f t="shared" si="1"/>
        <v>722.6</v>
      </c>
      <c r="G19" s="138">
        <f t="shared" si="2"/>
        <v>0.99086609595192932</v>
      </c>
      <c r="H19" s="139">
        <f t="shared" si="6"/>
        <v>-649.19999999999993</v>
      </c>
      <c r="I19" s="137">
        <v>63.37</v>
      </c>
      <c r="J19" s="138">
        <f t="shared" si="9"/>
        <v>9.9010798223586577E-2</v>
      </c>
      <c r="K19" s="137">
        <v>769.1</v>
      </c>
      <c r="L19" s="138">
        <f t="shared" si="3"/>
        <v>2.1622056240399252</v>
      </c>
      <c r="M19" s="138">
        <f t="shared" si="4"/>
        <v>832.47</v>
      </c>
      <c r="N19" s="138">
        <f t="shared" si="5"/>
        <v>0.83603753938807679</v>
      </c>
      <c r="O19" s="139">
        <f t="shared" si="7"/>
        <v>-705.73</v>
      </c>
    </row>
    <row r="20" spans="1:16" ht="24.95" customHeight="1" x14ac:dyDescent="0.2">
      <c r="A20" s="147" t="s">
        <v>91</v>
      </c>
      <c r="B20" s="140">
        <v>638.6</v>
      </c>
      <c r="C20" s="141">
        <f t="shared" si="8"/>
        <v>1.4761222319818779</v>
      </c>
      <c r="D20" s="140">
        <v>357.3</v>
      </c>
      <c r="E20" s="141">
        <f t="shared" si="0"/>
        <v>1.2044862308312068</v>
      </c>
      <c r="F20" s="141">
        <f t="shared" si="1"/>
        <v>995.90000000000009</v>
      </c>
      <c r="G20" s="141">
        <f t="shared" si="2"/>
        <v>1.3656290409057936</v>
      </c>
      <c r="H20" s="142">
        <f t="shared" si="6"/>
        <v>281.3</v>
      </c>
      <c r="I20" s="140">
        <v>617.5</v>
      </c>
      <c r="J20" s="141">
        <f t="shared" si="9"/>
        <v>0.96479671616008722</v>
      </c>
      <c r="K20" s="140">
        <v>483.22</v>
      </c>
      <c r="L20" s="141">
        <f t="shared" si="3"/>
        <v>1.3584982468451083</v>
      </c>
      <c r="M20" s="141">
        <f t="shared" si="4"/>
        <v>1100.72</v>
      </c>
      <c r="N20" s="141">
        <f t="shared" si="5"/>
        <v>1.1054371212839429</v>
      </c>
      <c r="O20" s="142">
        <f t="shared" si="7"/>
        <v>134.27999999999997</v>
      </c>
    </row>
    <row r="21" spans="1:16" ht="24.95" customHeight="1" x14ac:dyDescent="0.2">
      <c r="A21" s="146" t="s">
        <v>92</v>
      </c>
      <c r="B21" s="137">
        <v>7908.7</v>
      </c>
      <c r="C21" s="138">
        <f t="shared" si="8"/>
        <v>18.280939392538485</v>
      </c>
      <c r="D21" s="137">
        <v>3112.7</v>
      </c>
      <c r="E21" s="138">
        <f t="shared" si="0"/>
        <v>10.493155025771893</v>
      </c>
      <c r="F21" s="138">
        <f t="shared" si="1"/>
        <v>11021.4</v>
      </c>
      <c r="G21" s="138">
        <f t="shared" si="2"/>
        <v>15.113107652815657</v>
      </c>
      <c r="H21" s="139">
        <f t="shared" si="6"/>
        <v>4796</v>
      </c>
      <c r="I21" s="137">
        <v>9126.6200000000008</v>
      </c>
      <c r="J21" s="138">
        <f t="shared" si="9"/>
        <v>14.259648592131136</v>
      </c>
      <c r="K21" s="137">
        <v>3823.2</v>
      </c>
      <c r="L21" s="138">
        <f t="shared" si="3"/>
        <v>10.748335121348905</v>
      </c>
      <c r="M21" s="138">
        <f t="shared" si="4"/>
        <v>12949.82</v>
      </c>
      <c r="N21" s="138">
        <f t="shared" si="5"/>
        <v>13.005316285654143</v>
      </c>
      <c r="O21" s="139">
        <f t="shared" si="7"/>
        <v>5303.420000000001</v>
      </c>
      <c r="P21" s="4"/>
    </row>
    <row r="22" spans="1:16" ht="24.95" customHeight="1" x14ac:dyDescent="0.2">
      <c r="A22" s="147" t="s">
        <v>93</v>
      </c>
      <c r="B22" s="140">
        <v>823.6</v>
      </c>
      <c r="C22" s="141">
        <f t="shared" si="8"/>
        <v>1.9037492487633489</v>
      </c>
      <c r="D22" s="140">
        <v>8093.6</v>
      </c>
      <c r="E22" s="141">
        <f t="shared" si="0"/>
        <v>27.284158292346643</v>
      </c>
      <c r="F22" s="141">
        <f t="shared" si="1"/>
        <v>8917.2000000000007</v>
      </c>
      <c r="G22" s="141">
        <f t="shared" si="2"/>
        <v>12.227720939416752</v>
      </c>
      <c r="H22" s="142">
        <f t="shared" si="6"/>
        <v>-7270</v>
      </c>
      <c r="I22" s="140">
        <v>1930.56</v>
      </c>
      <c r="J22" s="141">
        <f t="shared" si="9"/>
        <v>3.0163529527935511</v>
      </c>
      <c r="K22" s="140">
        <v>8986.84</v>
      </c>
      <c r="L22" s="141">
        <f t="shared" si="3"/>
        <v>25.265109856126593</v>
      </c>
      <c r="M22" s="141">
        <f t="shared" si="4"/>
        <v>10917.4</v>
      </c>
      <c r="N22" s="141">
        <f t="shared" si="5"/>
        <v>10.964186376104111</v>
      </c>
      <c r="O22" s="142">
        <f t="shared" si="7"/>
        <v>-7056.2800000000007</v>
      </c>
    </row>
    <row r="23" spans="1:16" ht="24.95" customHeight="1" x14ac:dyDescent="0.2">
      <c r="A23" s="146" t="s">
        <v>94</v>
      </c>
      <c r="B23" s="137">
        <v>452.5</v>
      </c>
      <c r="C23" s="138">
        <f t="shared" si="8"/>
        <v>1.0459525680735982</v>
      </c>
      <c r="D23" s="137">
        <v>3130.4</v>
      </c>
      <c r="E23" s="138">
        <f t="shared" si="0"/>
        <v>10.552823109415085</v>
      </c>
      <c r="F23" s="138">
        <f t="shared" si="1"/>
        <v>3582.9</v>
      </c>
      <c r="G23" s="138">
        <f t="shared" si="2"/>
        <v>4.9130558195214054</v>
      </c>
      <c r="H23" s="139">
        <f t="shared" si="6"/>
        <v>-2677.9</v>
      </c>
      <c r="I23" s="137">
        <v>564.25</v>
      </c>
      <c r="J23" s="138">
        <f t="shared" si="9"/>
        <v>0.88159764711470312</v>
      </c>
      <c r="K23" s="137">
        <v>3940.26</v>
      </c>
      <c r="L23" s="138">
        <f t="shared" si="3"/>
        <v>11.077431195136597</v>
      </c>
      <c r="M23" s="138">
        <f t="shared" si="4"/>
        <v>4504.51</v>
      </c>
      <c r="N23" s="138">
        <f t="shared" si="5"/>
        <v>4.5238140191826561</v>
      </c>
      <c r="O23" s="139">
        <f t="shared" si="7"/>
        <v>-3376.01</v>
      </c>
    </row>
    <row r="24" spans="1:16" ht="24.95" customHeight="1" x14ac:dyDescent="0.2">
      <c r="A24" s="147" t="s">
        <v>95</v>
      </c>
      <c r="B24" s="140">
        <v>21.4</v>
      </c>
      <c r="C24" s="141">
        <f t="shared" si="8"/>
        <v>4.946604410337016E-2</v>
      </c>
      <c r="D24" s="140">
        <v>706</v>
      </c>
      <c r="E24" s="141">
        <f t="shared" si="0"/>
        <v>2.379981189383801</v>
      </c>
      <c r="F24" s="141">
        <f t="shared" si="1"/>
        <v>727.4</v>
      </c>
      <c r="G24" s="141">
        <f t="shared" si="2"/>
        <v>0.99744810157131658</v>
      </c>
      <c r="H24" s="142">
        <f t="shared" si="6"/>
        <v>-684.6</v>
      </c>
      <c r="I24" s="140">
        <v>68.599999999999994</v>
      </c>
      <c r="J24" s="141">
        <f t="shared" si="9"/>
        <v>0.10718227486410037</v>
      </c>
      <c r="K24" s="140">
        <v>820.51</v>
      </c>
      <c r="L24" s="141">
        <f t="shared" si="3"/>
        <v>2.3067368828253794</v>
      </c>
      <c r="M24" s="141">
        <f t="shared" si="4"/>
        <v>889.11</v>
      </c>
      <c r="N24" s="141">
        <f t="shared" si="5"/>
        <v>0.89292026937347058</v>
      </c>
      <c r="O24" s="142">
        <f t="shared" si="7"/>
        <v>-751.91</v>
      </c>
    </row>
    <row r="25" spans="1:16" ht="24.95" customHeight="1" x14ac:dyDescent="0.2">
      <c r="A25" s="146" t="s">
        <v>96</v>
      </c>
      <c r="B25" s="137">
        <v>19.600000000000001</v>
      </c>
      <c r="C25" s="138">
        <f t="shared" si="8"/>
        <v>4.5305348804955854E-2</v>
      </c>
      <c r="D25" s="137">
        <v>870.9</v>
      </c>
      <c r="E25" s="138">
        <f t="shared" si="0"/>
        <v>2.9358719799353428</v>
      </c>
      <c r="F25" s="138">
        <f t="shared" si="1"/>
        <v>890.5</v>
      </c>
      <c r="G25" s="138">
        <f t="shared" si="2"/>
        <v>1.2210991675134142</v>
      </c>
      <c r="H25" s="139">
        <f t="shared" si="6"/>
        <v>-851.3</v>
      </c>
      <c r="I25" s="137">
        <v>31.44</v>
      </c>
      <c r="J25" s="138">
        <f t="shared" si="9"/>
        <v>4.9122605272992947E-2</v>
      </c>
      <c r="K25" s="137">
        <v>846.89</v>
      </c>
      <c r="L25" s="138">
        <f t="shared" si="3"/>
        <v>2.3809001702550674</v>
      </c>
      <c r="M25" s="138">
        <f t="shared" si="4"/>
        <v>878.33</v>
      </c>
      <c r="N25" s="138">
        <f t="shared" si="5"/>
        <v>0.88209407182328436</v>
      </c>
      <c r="O25" s="139">
        <f t="shared" si="7"/>
        <v>-815.44999999999993</v>
      </c>
    </row>
    <row r="26" spans="1:16" ht="24.95" customHeight="1" x14ac:dyDescent="0.2">
      <c r="A26" s="148" t="s">
        <v>97</v>
      </c>
      <c r="B26" s="140">
        <v>0.6</v>
      </c>
      <c r="C26" s="141">
        <f t="shared" si="8"/>
        <v>1.3868984328047709E-3</v>
      </c>
      <c r="D26" s="140">
        <v>4.5</v>
      </c>
      <c r="E26" s="141">
        <f t="shared" si="0"/>
        <v>1.5169851773692782E-2</v>
      </c>
      <c r="F26" s="141">
        <f t="shared" si="1"/>
        <v>5.0999999999999996</v>
      </c>
      <c r="G26" s="141">
        <f t="shared" si="2"/>
        <v>6.9933809705990026E-3</v>
      </c>
      <c r="H26" s="142">
        <f t="shared" si="6"/>
        <v>-3.9</v>
      </c>
      <c r="I26" s="140">
        <v>1.35</v>
      </c>
      <c r="J26" s="141">
        <f t="shared" si="9"/>
        <v>2.1092721729815671E-3</v>
      </c>
      <c r="K26" s="140">
        <v>1.83</v>
      </c>
      <c r="L26" s="141">
        <f t="shared" si="3"/>
        <v>5.1447617890951289E-3</v>
      </c>
      <c r="M26" s="141">
        <f t="shared" si="4"/>
        <v>3.18</v>
      </c>
      <c r="N26" s="141">
        <f t="shared" si="5"/>
        <v>3.1936278487562125E-3</v>
      </c>
      <c r="O26" s="142">
        <f t="shared" si="7"/>
        <v>-0.48</v>
      </c>
    </row>
    <row r="27" spans="1:16" ht="24.95" customHeight="1" x14ac:dyDescent="0.2">
      <c r="A27" s="146" t="s">
        <v>98</v>
      </c>
      <c r="B27" s="137">
        <v>7.6</v>
      </c>
      <c r="C27" s="138">
        <f t="shared" si="8"/>
        <v>1.7567380148860431E-2</v>
      </c>
      <c r="D27" s="137">
        <v>17</v>
      </c>
      <c r="E27" s="138">
        <f t="shared" si="0"/>
        <v>5.7308328922839387E-2</v>
      </c>
      <c r="F27" s="138">
        <f t="shared" si="1"/>
        <v>24.6</v>
      </c>
      <c r="G27" s="138">
        <f t="shared" si="2"/>
        <v>3.3732778799359896E-2</v>
      </c>
      <c r="H27" s="139">
        <f t="shared" si="6"/>
        <v>-9.4</v>
      </c>
      <c r="I27" s="137">
        <v>6.01</v>
      </c>
      <c r="J27" s="138">
        <f t="shared" si="9"/>
        <v>9.3901672293475683E-3</v>
      </c>
      <c r="K27" s="137">
        <v>11.64</v>
      </c>
      <c r="L27" s="138">
        <f t="shared" si="3"/>
        <v>3.2724058592932946E-2</v>
      </c>
      <c r="M27" s="138">
        <f t="shared" si="4"/>
        <v>17.649999999999999</v>
      </c>
      <c r="N27" s="138">
        <f t="shared" si="5"/>
        <v>1.772563884608401E-2</v>
      </c>
      <c r="O27" s="139">
        <f t="shared" si="7"/>
        <v>-5.6300000000000008</v>
      </c>
    </row>
    <row r="28" spans="1:16" ht="24.95" customHeight="1" x14ac:dyDescent="0.2">
      <c r="A28" s="149" t="s">
        <v>71</v>
      </c>
      <c r="B28" s="143">
        <v>43262</v>
      </c>
      <c r="C28" s="144">
        <f>B28/B$28*100</f>
        <v>100</v>
      </c>
      <c r="D28" s="143">
        <v>29664.1</v>
      </c>
      <c r="E28" s="144">
        <f>D28/D$28*100</f>
        <v>100</v>
      </c>
      <c r="F28" s="144">
        <f t="shared" si="1"/>
        <v>72926.100000000006</v>
      </c>
      <c r="G28" s="144">
        <f>F28/F$28*100</f>
        <v>100</v>
      </c>
      <c r="H28" s="145">
        <f t="shared" si="6"/>
        <v>13597.900000000001</v>
      </c>
      <c r="I28" s="143">
        <v>64003.12</v>
      </c>
      <c r="J28" s="144">
        <f>I28/I$28*100</f>
        <v>100</v>
      </c>
      <c r="K28" s="143">
        <v>35570.160000000003</v>
      </c>
      <c r="L28" s="144">
        <f>K28/K$28*100</f>
        <v>100</v>
      </c>
      <c r="M28" s="144">
        <f t="shared" si="4"/>
        <v>99573.28</v>
      </c>
      <c r="N28" s="144">
        <f>M28/M$28*100</f>
        <v>100</v>
      </c>
      <c r="O28" s="145">
        <f t="shared" si="7"/>
        <v>28432.959999999999</v>
      </c>
    </row>
    <row r="29" spans="1:16" x14ac:dyDescent="0.2">
      <c r="C29" s="4"/>
      <c r="D29" s="4"/>
      <c r="E29" s="4"/>
      <c r="F29" s="4"/>
      <c r="G29" s="4"/>
      <c r="H29" s="4"/>
      <c r="J29" s="4"/>
      <c r="K29" s="4"/>
      <c r="L29" s="4"/>
      <c r="M29" s="4"/>
      <c r="N29" s="4"/>
    </row>
    <row r="30" spans="1:16" s="5" customFormat="1" ht="19.5" customHeight="1" x14ac:dyDescent="0.2">
      <c r="A30" s="166" t="s">
        <v>178</v>
      </c>
      <c r="B30" s="166"/>
      <c r="C30" s="166"/>
      <c r="D30" s="166"/>
      <c r="E30" s="166"/>
      <c r="F30" s="166"/>
      <c r="G30" s="166"/>
      <c r="H30" s="166"/>
      <c r="I30" s="166"/>
      <c r="J30" s="166"/>
      <c r="K30" s="166"/>
      <c r="L30" s="166"/>
      <c r="M30" s="166"/>
      <c r="N30" s="166"/>
      <c r="O30" s="166"/>
    </row>
    <row r="31" spans="1:16" x14ac:dyDescent="0.2">
      <c r="A31" s="95"/>
      <c r="E31" s="96"/>
      <c r="F31" s="96"/>
      <c r="G31" s="96"/>
      <c r="H31" s="96"/>
      <c r="I31" s="96"/>
      <c r="J31" s="6"/>
      <c r="K31" s="6"/>
    </row>
  </sheetData>
  <mergeCells count="5">
    <mergeCell ref="A4:A5"/>
    <mergeCell ref="B4:H4"/>
    <mergeCell ref="I4:O4"/>
    <mergeCell ref="A1:O1"/>
    <mergeCell ref="A30:O30"/>
  </mergeCells>
  <phoneticPr fontId="5" type="noConversion"/>
  <printOptions horizontalCentered="1"/>
  <pageMargins left="0.35433070866141736" right="0.27559055118110237" top="0.31496062992125984" bottom="0.27559055118110237" header="0.39370078740157483" footer="0.27559055118110237"/>
  <pageSetup paperSize="9" scale="84"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90" zoomScaleNormal="90" workbookViewId="0">
      <pane xSplit="2" ySplit="8" topLeftCell="C9" activePane="bottomRight" state="frozen"/>
      <selection pane="topRight" activeCell="C1" sqref="C1"/>
      <selection pane="bottomLeft" activeCell="A10" sqref="A10"/>
      <selection pane="bottomRight" activeCell="A4" sqref="A4:A7"/>
    </sheetView>
  </sheetViews>
  <sheetFormatPr defaultRowHeight="12.75" x14ac:dyDescent="0.2"/>
  <cols>
    <col min="1" max="1" width="13.7109375" customWidth="1"/>
    <col min="2" max="2" width="36.85546875" customWidth="1"/>
    <col min="3" max="3" width="16.140625" customWidth="1"/>
    <col min="4" max="4" width="15.28515625" customWidth="1"/>
    <col min="5" max="5" width="17.42578125" customWidth="1"/>
    <col min="6" max="6" width="18.28515625" customWidth="1"/>
    <col min="7" max="7" width="15" customWidth="1"/>
    <col min="8" max="8" width="13.7109375" customWidth="1"/>
  </cols>
  <sheetData>
    <row r="1" spans="1:9" ht="14.25" x14ac:dyDescent="0.2">
      <c r="A1" s="167" t="s">
        <v>100</v>
      </c>
      <c r="B1" s="167"/>
      <c r="C1" s="167"/>
      <c r="D1" s="167"/>
      <c r="E1" s="167"/>
      <c r="F1" s="167"/>
      <c r="G1" s="167"/>
      <c r="H1" s="167"/>
    </row>
    <row r="2" spans="1:9" x14ac:dyDescent="0.2">
      <c r="A2" s="7"/>
      <c r="B2" s="7"/>
      <c r="C2" s="7"/>
      <c r="D2" s="7"/>
      <c r="E2" s="7"/>
      <c r="F2" s="7"/>
      <c r="G2" s="7"/>
      <c r="H2" s="7"/>
    </row>
    <row r="3" spans="1:9" x14ac:dyDescent="0.2">
      <c r="A3" s="7"/>
      <c r="B3" s="7"/>
      <c r="C3" s="7"/>
      <c r="D3" s="7"/>
      <c r="E3" s="7"/>
      <c r="F3" s="7"/>
      <c r="G3" s="7"/>
      <c r="H3" s="94" t="s">
        <v>66</v>
      </c>
    </row>
    <row r="4" spans="1:9" ht="38.25" customHeight="1" x14ac:dyDescent="0.2">
      <c r="A4" s="168" t="s">
        <v>101</v>
      </c>
      <c r="B4" s="171" t="s">
        <v>102</v>
      </c>
      <c r="C4" s="177" t="s">
        <v>185</v>
      </c>
      <c r="D4" s="178"/>
      <c r="E4" s="97" t="s">
        <v>198</v>
      </c>
      <c r="F4" s="171" t="s">
        <v>199</v>
      </c>
      <c r="G4" s="174" t="s">
        <v>103</v>
      </c>
      <c r="H4" s="175"/>
    </row>
    <row r="5" spans="1:9" ht="12.75" customHeight="1" x14ac:dyDescent="0.2">
      <c r="A5" s="169"/>
      <c r="B5" s="169"/>
      <c r="C5" s="174" t="s">
        <v>104</v>
      </c>
      <c r="D5" s="176"/>
      <c r="E5" s="175"/>
      <c r="F5" s="172"/>
      <c r="G5" s="171" t="s">
        <v>105</v>
      </c>
      <c r="H5" s="171" t="s">
        <v>106</v>
      </c>
    </row>
    <row r="6" spans="1:9" ht="27" customHeight="1" x14ac:dyDescent="0.2">
      <c r="A6" s="169"/>
      <c r="B6" s="169"/>
      <c r="C6" s="17" t="s">
        <v>2</v>
      </c>
      <c r="D6" s="8" t="s">
        <v>3</v>
      </c>
      <c r="E6" s="8" t="s">
        <v>4</v>
      </c>
      <c r="F6" s="173"/>
      <c r="G6" s="173"/>
      <c r="H6" s="173"/>
    </row>
    <row r="7" spans="1:9" x14ac:dyDescent="0.2">
      <c r="A7" s="170"/>
      <c r="B7" s="170"/>
      <c r="C7" s="18" t="s">
        <v>5</v>
      </c>
      <c r="D7" s="19" t="s">
        <v>6</v>
      </c>
      <c r="E7" s="20" t="s">
        <v>7</v>
      </c>
      <c r="F7" s="9" t="s">
        <v>28</v>
      </c>
      <c r="G7" s="9" t="s">
        <v>29</v>
      </c>
      <c r="H7" s="10" t="s">
        <v>30</v>
      </c>
    </row>
    <row r="8" spans="1:9" x14ac:dyDescent="0.2">
      <c r="A8" s="21"/>
      <c r="B8" s="22" t="s">
        <v>107</v>
      </c>
      <c r="C8" s="111">
        <v>64003.119180000002</v>
      </c>
      <c r="D8" s="111"/>
      <c r="E8" s="111">
        <v>43262.003770000003</v>
      </c>
      <c r="F8" s="111">
        <f>C8-E8</f>
        <v>20741.115409999999</v>
      </c>
      <c r="G8" s="23"/>
      <c r="H8" s="24"/>
    </row>
    <row r="9" spans="1:9" ht="26.25" customHeight="1" x14ac:dyDescent="0.2">
      <c r="A9" s="25" t="s">
        <v>0</v>
      </c>
      <c r="B9" s="26" t="s">
        <v>180</v>
      </c>
      <c r="C9" s="27"/>
      <c r="D9" s="27"/>
      <c r="E9" s="27"/>
      <c r="F9" s="34"/>
      <c r="G9" s="27"/>
      <c r="H9" s="27"/>
    </row>
    <row r="10" spans="1:9" ht="12.75" customHeight="1" x14ac:dyDescent="0.2">
      <c r="A10" s="21" t="s">
        <v>8</v>
      </c>
      <c r="B10" s="37" t="s">
        <v>108</v>
      </c>
      <c r="C10" s="28">
        <v>104.2618815</v>
      </c>
      <c r="D10" s="28">
        <v>65.837434900000005</v>
      </c>
      <c r="E10" s="28">
        <v>59.997752640000002</v>
      </c>
      <c r="F10" s="28">
        <f t="shared" ref="F10:F31" si="0">C10-E10</f>
        <v>44.26412886</v>
      </c>
      <c r="G10" s="28">
        <f t="shared" ref="G10:G28" si="1">C10-D10</f>
        <v>38.424446599999996</v>
      </c>
      <c r="H10" s="28">
        <f t="shared" ref="H10:H28" si="2">D10-E10</f>
        <v>5.8396822600000036</v>
      </c>
    </row>
    <row r="11" spans="1:9" ht="12.75" customHeight="1" x14ac:dyDescent="0.2">
      <c r="A11" s="25" t="s">
        <v>9</v>
      </c>
      <c r="B11" s="31" t="s">
        <v>109</v>
      </c>
      <c r="C11" s="29">
        <v>1433.1846479999999</v>
      </c>
      <c r="D11" s="29">
        <v>1066.449116</v>
      </c>
      <c r="E11" s="29">
        <v>1105.876683</v>
      </c>
      <c r="F11" s="29">
        <f t="shared" si="0"/>
        <v>327.30796499999997</v>
      </c>
      <c r="G11" s="29">
        <f t="shared" si="1"/>
        <v>366.73553199999992</v>
      </c>
      <c r="H11" s="29">
        <f t="shared" si="2"/>
        <v>-39.427566999999954</v>
      </c>
      <c r="I11" s="88"/>
    </row>
    <row r="12" spans="1:9" ht="12.75" customHeight="1" x14ac:dyDescent="0.2">
      <c r="A12" s="21" t="s">
        <v>10</v>
      </c>
      <c r="B12" s="37" t="s">
        <v>110</v>
      </c>
      <c r="C12" s="28">
        <v>501.34642609999997</v>
      </c>
      <c r="D12" s="28">
        <v>351.8896168</v>
      </c>
      <c r="E12" s="28">
        <v>266.98178660000002</v>
      </c>
      <c r="F12" s="28">
        <f t="shared" si="0"/>
        <v>234.36463949999995</v>
      </c>
      <c r="G12" s="28">
        <f t="shared" si="1"/>
        <v>149.45680929999997</v>
      </c>
      <c r="H12" s="28">
        <f t="shared" si="2"/>
        <v>84.907830199999978</v>
      </c>
      <c r="I12" s="88"/>
    </row>
    <row r="13" spans="1:9" ht="12.75" customHeight="1" x14ac:dyDescent="0.2">
      <c r="A13" s="25" t="s">
        <v>11</v>
      </c>
      <c r="B13" s="31" t="s">
        <v>111</v>
      </c>
      <c r="C13" s="29">
        <v>582.78907730000003</v>
      </c>
      <c r="D13" s="29">
        <v>777.72154</v>
      </c>
      <c r="E13" s="29">
        <v>1309.1405990000001</v>
      </c>
      <c r="F13" s="29">
        <f t="shared" si="0"/>
        <v>-726.35152170000003</v>
      </c>
      <c r="G13" s="29">
        <f t="shared" si="1"/>
        <v>-194.93246269999997</v>
      </c>
      <c r="H13" s="29">
        <f t="shared" si="2"/>
        <v>-531.41905900000006</v>
      </c>
      <c r="I13" s="88"/>
    </row>
    <row r="14" spans="1:9" ht="12.75" customHeight="1" x14ac:dyDescent="0.2">
      <c r="A14" s="21" t="s">
        <v>12</v>
      </c>
      <c r="B14" s="37" t="s">
        <v>112</v>
      </c>
      <c r="C14" s="28">
        <v>111.13561230000001</v>
      </c>
      <c r="D14" s="28">
        <v>70.55207695</v>
      </c>
      <c r="E14" s="28">
        <v>62.384786390000002</v>
      </c>
      <c r="F14" s="28">
        <f t="shared" si="0"/>
        <v>48.750825910000003</v>
      </c>
      <c r="G14" s="28">
        <f t="shared" si="1"/>
        <v>40.583535350000005</v>
      </c>
      <c r="H14" s="28">
        <f t="shared" si="2"/>
        <v>8.1672905599999979</v>
      </c>
      <c r="I14" s="88"/>
    </row>
    <row r="15" spans="1:9" ht="12.75" customHeight="1" x14ac:dyDescent="0.2">
      <c r="A15" s="25" t="s">
        <v>13</v>
      </c>
      <c r="B15" s="31" t="s">
        <v>113</v>
      </c>
      <c r="C15" s="29">
        <v>740.01392850000002</v>
      </c>
      <c r="D15" s="29">
        <v>363.36435590000002</v>
      </c>
      <c r="E15" s="29">
        <v>327.47844579999997</v>
      </c>
      <c r="F15" s="29">
        <f t="shared" si="0"/>
        <v>412.53548270000005</v>
      </c>
      <c r="G15" s="29">
        <f t="shared" si="1"/>
        <v>376.6495726</v>
      </c>
      <c r="H15" s="29">
        <f t="shared" si="2"/>
        <v>35.885910100000046</v>
      </c>
      <c r="I15" s="88"/>
    </row>
    <row r="16" spans="1:9" ht="12.75" customHeight="1" x14ac:dyDescent="0.2">
      <c r="A16" s="21" t="s">
        <v>14</v>
      </c>
      <c r="B16" s="37" t="s">
        <v>114</v>
      </c>
      <c r="C16" s="28">
        <v>36413.847479999997</v>
      </c>
      <c r="D16" s="28">
        <v>22641.357510000002</v>
      </c>
      <c r="E16" s="28">
        <v>22285.791310000001</v>
      </c>
      <c r="F16" s="28">
        <f t="shared" si="0"/>
        <v>14128.056169999996</v>
      </c>
      <c r="G16" s="28">
        <f t="shared" si="1"/>
        <v>13772.489969999995</v>
      </c>
      <c r="H16" s="28">
        <f t="shared" si="2"/>
        <v>355.56620000000112</v>
      </c>
      <c r="I16" s="88"/>
    </row>
    <row r="17" spans="1:9" ht="12.75" customHeight="1" x14ac:dyDescent="0.2">
      <c r="A17" s="25" t="s">
        <v>15</v>
      </c>
      <c r="B17" s="31" t="s">
        <v>115</v>
      </c>
      <c r="C17" s="29">
        <v>1076.9665890000001</v>
      </c>
      <c r="D17" s="29">
        <v>687.26408909999998</v>
      </c>
      <c r="E17" s="29">
        <v>703.26687170000002</v>
      </c>
      <c r="F17" s="29">
        <f t="shared" si="0"/>
        <v>373.69971730000009</v>
      </c>
      <c r="G17" s="29">
        <f t="shared" si="1"/>
        <v>389.70249990000013</v>
      </c>
      <c r="H17" s="29">
        <f t="shared" si="2"/>
        <v>-16.002782600000046</v>
      </c>
      <c r="I17" s="88"/>
    </row>
    <row r="18" spans="1:9" ht="12.75" customHeight="1" x14ac:dyDescent="0.2">
      <c r="A18" s="21" t="s">
        <v>16</v>
      </c>
      <c r="B18" s="37" t="s">
        <v>116</v>
      </c>
      <c r="C18" s="28">
        <v>1076.747308</v>
      </c>
      <c r="D18" s="28">
        <v>839.01839800000005</v>
      </c>
      <c r="E18" s="28">
        <v>1019.661283</v>
      </c>
      <c r="F18" s="28">
        <f t="shared" si="0"/>
        <v>57.08602499999995</v>
      </c>
      <c r="G18" s="28">
        <f t="shared" si="1"/>
        <v>237.72890999999993</v>
      </c>
      <c r="H18" s="28">
        <f t="shared" si="2"/>
        <v>-180.64288499999998</v>
      </c>
      <c r="I18" s="88"/>
    </row>
    <row r="19" spans="1:9" ht="12.75" customHeight="1" x14ac:dyDescent="0.2">
      <c r="A19" s="25" t="s">
        <v>17</v>
      </c>
      <c r="B19" s="31" t="s">
        <v>117</v>
      </c>
      <c r="C19" s="29">
        <v>197.34263150000001</v>
      </c>
      <c r="D19" s="29">
        <v>136.5436631</v>
      </c>
      <c r="E19" s="29">
        <v>179.36374369999999</v>
      </c>
      <c r="F19" s="29">
        <f t="shared" si="0"/>
        <v>17.978887800000024</v>
      </c>
      <c r="G19" s="29">
        <f t="shared" si="1"/>
        <v>60.798968400000007</v>
      </c>
      <c r="H19" s="29">
        <f t="shared" si="2"/>
        <v>-42.820080599999983</v>
      </c>
      <c r="I19" s="88"/>
    </row>
    <row r="20" spans="1:9" ht="12.75" customHeight="1" x14ac:dyDescent="0.2">
      <c r="A20" s="21" t="s">
        <v>18</v>
      </c>
      <c r="B20" s="37" t="s">
        <v>118</v>
      </c>
      <c r="C20" s="28">
        <v>316.62987759999999</v>
      </c>
      <c r="D20" s="28">
        <v>252.26878909999999</v>
      </c>
      <c r="E20" s="28">
        <v>186.79073690000001</v>
      </c>
      <c r="F20" s="28">
        <f t="shared" si="0"/>
        <v>129.83914069999997</v>
      </c>
      <c r="G20" s="28">
        <f t="shared" si="1"/>
        <v>64.361088499999994</v>
      </c>
      <c r="H20" s="28">
        <f t="shared" si="2"/>
        <v>65.478052199999979</v>
      </c>
      <c r="I20" s="88"/>
    </row>
    <row r="21" spans="1:9" ht="24.95" customHeight="1" x14ac:dyDescent="0.2">
      <c r="A21" s="30">
        <v>2844</v>
      </c>
      <c r="B21" s="31" t="s">
        <v>119</v>
      </c>
      <c r="C21" s="29">
        <v>1802.6482980000001</v>
      </c>
      <c r="D21" s="29">
        <v>1235.5130260000001</v>
      </c>
      <c r="E21" s="29">
        <v>814.01721339999995</v>
      </c>
      <c r="F21" s="29">
        <f t="shared" si="0"/>
        <v>988.63108460000012</v>
      </c>
      <c r="G21" s="29">
        <f t="shared" si="1"/>
        <v>567.13527199999999</v>
      </c>
      <c r="H21" s="29">
        <f t="shared" si="2"/>
        <v>421.49581260000014</v>
      </c>
      <c r="I21" s="88"/>
    </row>
    <row r="22" spans="1:9" ht="12.75" customHeight="1" x14ac:dyDescent="0.2">
      <c r="A22" s="21" t="s">
        <v>19</v>
      </c>
      <c r="B22" s="37" t="s">
        <v>120</v>
      </c>
      <c r="C22" s="28">
        <v>42.348800920000002</v>
      </c>
      <c r="D22" s="28">
        <v>25.971428960000001</v>
      </c>
      <c r="E22" s="28">
        <v>52.447027220000003</v>
      </c>
      <c r="F22" s="28">
        <f t="shared" si="0"/>
        <v>-10.0982263</v>
      </c>
      <c r="G22" s="28">
        <f t="shared" si="1"/>
        <v>16.377371960000001</v>
      </c>
      <c r="H22" s="28">
        <f t="shared" si="2"/>
        <v>-26.475598260000002</v>
      </c>
      <c r="I22" s="88"/>
    </row>
    <row r="23" spans="1:9" ht="12.75" customHeight="1" x14ac:dyDescent="0.2">
      <c r="A23" s="32" t="s">
        <v>20</v>
      </c>
      <c r="B23" s="38" t="s">
        <v>121</v>
      </c>
      <c r="C23" s="29">
        <v>499.9381186</v>
      </c>
      <c r="D23" s="29">
        <v>570.84615020000001</v>
      </c>
      <c r="E23" s="29">
        <v>541.35078729999998</v>
      </c>
      <c r="F23" s="29">
        <f t="shared" si="0"/>
        <v>-41.412668699999983</v>
      </c>
      <c r="G23" s="29">
        <f t="shared" si="1"/>
        <v>-70.908031600000015</v>
      </c>
      <c r="H23" s="29">
        <f t="shared" si="2"/>
        <v>29.495362900000032</v>
      </c>
      <c r="I23" s="88"/>
    </row>
    <row r="24" spans="1:9" ht="12.75" customHeight="1" x14ac:dyDescent="0.2">
      <c r="A24" s="90">
        <v>7108</v>
      </c>
      <c r="B24" s="37" t="s">
        <v>129</v>
      </c>
      <c r="C24" s="28">
        <v>82.679329319999994</v>
      </c>
      <c r="D24" s="28">
        <v>10428.314200000001</v>
      </c>
      <c r="E24" s="28">
        <v>30.11542992</v>
      </c>
      <c r="F24" s="28">
        <f t="shared" si="0"/>
        <v>52.563899399999997</v>
      </c>
      <c r="G24" s="28">
        <f t="shared" si="1"/>
        <v>-10345.63487068</v>
      </c>
      <c r="H24" s="28">
        <f t="shared" si="2"/>
        <v>10398.19877008</v>
      </c>
      <c r="I24" s="88"/>
    </row>
    <row r="25" spans="1:9" ht="12.75" customHeight="1" x14ac:dyDescent="0.2">
      <c r="A25" s="32" t="s">
        <v>21</v>
      </c>
      <c r="B25" s="38" t="s">
        <v>122</v>
      </c>
      <c r="C25" s="29">
        <v>2450.0864620000002</v>
      </c>
      <c r="D25" s="29">
        <v>1489.9580000000001</v>
      </c>
      <c r="E25" s="29">
        <v>1681.372693</v>
      </c>
      <c r="F25" s="29">
        <f t="shared" si="0"/>
        <v>768.71376900000018</v>
      </c>
      <c r="G25" s="29">
        <f t="shared" si="1"/>
        <v>960.12846200000013</v>
      </c>
      <c r="H25" s="29">
        <f t="shared" si="2"/>
        <v>-191.41469299999994</v>
      </c>
      <c r="I25" s="88"/>
    </row>
    <row r="26" spans="1:9" ht="12.75" customHeight="1" x14ac:dyDescent="0.2">
      <c r="A26" s="21" t="s">
        <v>22</v>
      </c>
      <c r="B26" s="37" t="s">
        <v>123</v>
      </c>
      <c r="C26" s="28">
        <v>1246.762467</v>
      </c>
      <c r="D26" s="28">
        <v>1433.6483040000001</v>
      </c>
      <c r="E26" s="28">
        <v>1420.35607</v>
      </c>
      <c r="F26" s="28">
        <f t="shared" si="0"/>
        <v>-173.59360300000003</v>
      </c>
      <c r="G26" s="28">
        <f t="shared" si="1"/>
        <v>-186.88583700000004</v>
      </c>
      <c r="H26" s="28">
        <f t="shared" si="2"/>
        <v>13.292234000000008</v>
      </c>
      <c r="I26" s="88"/>
    </row>
    <row r="27" spans="1:9" ht="12.75" customHeight="1" x14ac:dyDescent="0.2">
      <c r="A27" s="32" t="s">
        <v>23</v>
      </c>
      <c r="B27" s="38" t="s">
        <v>124</v>
      </c>
      <c r="C27" s="29">
        <v>3044.9774299999999</v>
      </c>
      <c r="D27" s="29">
        <v>2893.360717</v>
      </c>
      <c r="E27" s="29">
        <v>2709.9724849999998</v>
      </c>
      <c r="F27" s="29">
        <f t="shared" si="0"/>
        <v>335.00494500000013</v>
      </c>
      <c r="G27" s="29">
        <f t="shared" si="1"/>
        <v>151.61671299999989</v>
      </c>
      <c r="H27" s="29">
        <f t="shared" si="2"/>
        <v>183.38823200000024</v>
      </c>
      <c r="I27" s="88"/>
    </row>
    <row r="28" spans="1:9" ht="12.75" customHeight="1" x14ac:dyDescent="0.2">
      <c r="A28" s="21" t="s">
        <v>24</v>
      </c>
      <c r="B28" s="37" t="s">
        <v>125</v>
      </c>
      <c r="C28" s="28">
        <v>519.08162059999995</v>
      </c>
      <c r="D28" s="28">
        <v>389.477532</v>
      </c>
      <c r="E28" s="28">
        <v>475.4781357</v>
      </c>
      <c r="F28" s="28">
        <f t="shared" si="0"/>
        <v>43.603484899999955</v>
      </c>
      <c r="G28" s="28">
        <f t="shared" si="1"/>
        <v>129.60408859999995</v>
      </c>
      <c r="H28" s="28">
        <f t="shared" si="2"/>
        <v>-86.000603699999999</v>
      </c>
      <c r="I28" s="88"/>
    </row>
    <row r="29" spans="1:9" ht="12.75" customHeight="1" x14ac:dyDescent="0.2">
      <c r="A29" s="32" t="s">
        <v>25</v>
      </c>
      <c r="B29" s="38" t="s">
        <v>126</v>
      </c>
      <c r="C29" s="29">
        <v>115.31878879999999</v>
      </c>
      <c r="D29" s="29">
        <v>87.481610619999998</v>
      </c>
      <c r="E29" s="29">
        <v>79.828452249999998</v>
      </c>
      <c r="F29" s="29">
        <f t="shared" si="0"/>
        <v>35.490336549999995</v>
      </c>
      <c r="G29" s="29">
        <f>C29-D29</f>
        <v>27.837178179999995</v>
      </c>
      <c r="H29" s="29">
        <f t="shared" ref="H29" si="3">D29-E29</f>
        <v>7.6531583699999999</v>
      </c>
      <c r="I29" s="88"/>
    </row>
    <row r="30" spans="1:9" ht="12.75" customHeight="1" x14ac:dyDescent="0.2">
      <c r="A30" s="21" t="s">
        <v>26</v>
      </c>
      <c r="B30" s="37" t="s">
        <v>127</v>
      </c>
      <c r="C30" s="28">
        <v>631.62502259999997</v>
      </c>
      <c r="D30" s="28">
        <v>485.55647829999998</v>
      </c>
      <c r="E30" s="28">
        <v>499.98475539999998</v>
      </c>
      <c r="F30" s="28">
        <f t="shared" si="0"/>
        <v>131.64026719999998</v>
      </c>
      <c r="G30" s="28">
        <f>C30-D30</f>
        <v>146.06854429999999</v>
      </c>
      <c r="H30" s="28">
        <f>D30-E30</f>
        <v>-14.428277100000003</v>
      </c>
      <c r="I30" s="88"/>
    </row>
    <row r="31" spans="1:9" ht="12.75" customHeight="1" x14ac:dyDescent="0.2">
      <c r="A31" s="32" t="s">
        <v>27</v>
      </c>
      <c r="B31" s="38" t="s">
        <v>128</v>
      </c>
      <c r="C31" s="29">
        <v>121.69605180000001</v>
      </c>
      <c r="D31" s="29">
        <v>95.887333269999999</v>
      </c>
      <c r="E31" s="29">
        <v>89.328980119999997</v>
      </c>
      <c r="F31" s="29">
        <f t="shared" si="0"/>
        <v>32.367071680000009</v>
      </c>
      <c r="G31" s="29">
        <f>C31-D31</f>
        <v>25.808718530000007</v>
      </c>
      <c r="H31" s="29">
        <f>D31-E31</f>
        <v>6.5583531500000021</v>
      </c>
      <c r="I31" s="88"/>
    </row>
    <row r="32" spans="1:9" x14ac:dyDescent="0.2">
      <c r="A32" s="12"/>
      <c r="B32" s="50"/>
      <c r="C32" s="36"/>
      <c r="D32" s="36"/>
      <c r="E32" s="36"/>
      <c r="F32" s="51"/>
      <c r="G32" s="51"/>
      <c r="H32" s="51"/>
    </row>
    <row r="33" spans="1:5" x14ac:dyDescent="0.2">
      <c r="A33" s="7" t="s">
        <v>99</v>
      </c>
      <c r="B33" s="7"/>
    </row>
    <row r="34" spans="1:5" x14ac:dyDescent="0.2">
      <c r="A34" s="40" t="s">
        <v>31</v>
      </c>
      <c r="B34" s="7" t="s">
        <v>200</v>
      </c>
    </row>
    <row r="35" spans="1:5" x14ac:dyDescent="0.2">
      <c r="A35" s="39" t="s">
        <v>32</v>
      </c>
      <c r="B35" s="7" t="s">
        <v>186</v>
      </c>
      <c r="C35" s="86"/>
      <c r="D35" s="86"/>
      <c r="E35" s="86"/>
    </row>
    <row r="36" spans="1:5" x14ac:dyDescent="0.2">
      <c r="A36" s="40" t="s">
        <v>33</v>
      </c>
      <c r="B36" s="7" t="s">
        <v>201</v>
      </c>
      <c r="C36" s="86"/>
      <c r="D36" s="86"/>
      <c r="E36" s="86"/>
    </row>
    <row r="37" spans="1:5" x14ac:dyDescent="0.2">
      <c r="A37" s="39" t="s">
        <v>34</v>
      </c>
      <c r="B37" s="7" t="s">
        <v>187</v>
      </c>
      <c r="C37" s="86"/>
      <c r="D37" s="86"/>
      <c r="E37" s="86"/>
    </row>
    <row r="38" spans="1:5" x14ac:dyDescent="0.2">
      <c r="A38" s="40" t="s">
        <v>3</v>
      </c>
      <c r="B38" s="7" t="s">
        <v>202</v>
      </c>
      <c r="C38" s="86"/>
      <c r="D38" s="86"/>
      <c r="E38" s="86"/>
    </row>
    <row r="39" spans="1:5" x14ac:dyDescent="0.2">
      <c r="A39" s="84"/>
      <c r="B39" s="85"/>
      <c r="C39" s="86"/>
      <c r="D39" s="86"/>
      <c r="E39" s="86"/>
    </row>
    <row r="40" spans="1:5" x14ac:dyDescent="0.2">
      <c r="A40" s="84"/>
      <c r="B40" s="85"/>
      <c r="C40" s="86"/>
      <c r="D40" s="86"/>
      <c r="E40" s="86"/>
    </row>
    <row r="41" spans="1:5" x14ac:dyDescent="0.2">
      <c r="A41" s="84"/>
      <c r="B41" s="85"/>
      <c r="C41" s="86"/>
      <c r="D41" s="86"/>
      <c r="E41" s="86"/>
    </row>
    <row r="42" spans="1:5" x14ac:dyDescent="0.2">
      <c r="A42" s="84"/>
      <c r="B42" s="85"/>
      <c r="C42" s="86"/>
      <c r="D42" s="86"/>
      <c r="E42" s="86"/>
    </row>
    <row r="43" spans="1:5" x14ac:dyDescent="0.2">
      <c r="A43" s="84"/>
      <c r="B43" s="85"/>
      <c r="C43" s="86"/>
      <c r="D43" s="86"/>
      <c r="E43" s="86"/>
    </row>
    <row r="44" spans="1:5" x14ac:dyDescent="0.2">
      <c r="A44" s="84"/>
      <c r="B44" s="85"/>
      <c r="C44" s="86"/>
      <c r="D44" s="86"/>
      <c r="E44" s="86"/>
    </row>
    <row r="45" spans="1:5" x14ac:dyDescent="0.2">
      <c r="A45" s="84"/>
      <c r="B45" s="85"/>
      <c r="C45" s="86"/>
      <c r="D45" s="86"/>
      <c r="E45" s="86"/>
    </row>
    <row r="46" spans="1:5" x14ac:dyDescent="0.2">
      <c r="A46" s="84"/>
      <c r="B46" s="85"/>
      <c r="C46" s="86"/>
      <c r="D46" s="86"/>
      <c r="E46" s="86"/>
    </row>
    <row r="47" spans="1:5" x14ac:dyDescent="0.2">
      <c r="A47" s="84"/>
      <c r="B47" s="85"/>
      <c r="C47" s="86"/>
      <c r="D47" s="86"/>
      <c r="E47" s="86"/>
    </row>
    <row r="48" spans="1:5" x14ac:dyDescent="0.2">
      <c r="A48" s="84"/>
      <c r="B48" s="85"/>
      <c r="C48" s="86"/>
      <c r="D48" s="86"/>
      <c r="E48" s="86"/>
    </row>
    <row r="49" spans="1:5" x14ac:dyDescent="0.2">
      <c r="A49" s="84"/>
      <c r="B49" s="85"/>
      <c r="C49" s="86"/>
      <c r="D49" s="86"/>
      <c r="E49" s="86"/>
    </row>
    <row r="50" spans="1:5" x14ac:dyDescent="0.2">
      <c r="A50" s="84"/>
      <c r="B50" s="85"/>
      <c r="C50" s="86"/>
      <c r="D50" s="86"/>
      <c r="E50" s="86"/>
    </row>
    <row r="51" spans="1:5" x14ac:dyDescent="0.2">
      <c r="A51" s="84"/>
      <c r="B51" s="85"/>
      <c r="C51" s="86"/>
      <c r="D51" s="86"/>
      <c r="E51" s="86"/>
    </row>
    <row r="52" spans="1:5" x14ac:dyDescent="0.2">
      <c r="A52" s="84"/>
      <c r="B52" s="85"/>
      <c r="C52" s="86"/>
      <c r="D52" s="86"/>
      <c r="E52" s="86"/>
    </row>
    <row r="53" spans="1:5" x14ac:dyDescent="0.2">
      <c r="A53" s="84"/>
      <c r="B53" s="85"/>
      <c r="C53" s="86"/>
      <c r="D53" s="86"/>
      <c r="E53" s="86"/>
    </row>
    <row r="54" spans="1:5" x14ac:dyDescent="0.2">
      <c r="A54" s="87"/>
      <c r="B54" s="87"/>
      <c r="C54" s="87"/>
      <c r="D54" s="87"/>
      <c r="E54" s="87"/>
    </row>
    <row r="55" spans="1:5" x14ac:dyDescent="0.2">
      <c r="A55" s="87"/>
      <c r="B55" s="87"/>
      <c r="C55" s="87"/>
      <c r="D55" s="87"/>
      <c r="E55" s="87"/>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activeCell="A3" sqref="A3:A4"/>
    </sheetView>
  </sheetViews>
  <sheetFormatPr defaultRowHeight="12.75" x14ac:dyDescent="0.2"/>
  <cols>
    <col min="1" max="1" width="33.28515625" style="11" customWidth="1"/>
    <col min="2" max="2" width="12.7109375" style="11" customWidth="1"/>
    <col min="3" max="3" width="8.7109375" style="110" customWidth="1"/>
    <col min="4" max="4" width="12.7109375" style="11" customWidth="1"/>
    <col min="5" max="5" width="8.7109375" style="110" customWidth="1"/>
    <col min="6" max="6" width="16.140625" style="11" customWidth="1"/>
    <col min="7" max="7" width="8.7109375" style="110" customWidth="1"/>
    <col min="8" max="8" width="12.7109375" style="11" customWidth="1"/>
    <col min="9" max="9" width="8.7109375" style="110" customWidth="1"/>
    <col min="10" max="10" width="12.7109375" style="11" customWidth="1"/>
    <col min="11" max="11" width="8.7109375" style="110" customWidth="1"/>
    <col min="12" max="12" width="15.42578125" style="11" customWidth="1"/>
    <col min="13" max="13" width="8.7109375" style="110" customWidth="1"/>
    <col min="14" max="16384" width="9.140625" style="11"/>
  </cols>
  <sheetData>
    <row r="1" spans="1:13" ht="18" customHeight="1" x14ac:dyDescent="0.2">
      <c r="A1" s="182" t="s">
        <v>44</v>
      </c>
      <c r="B1" s="182"/>
      <c r="C1" s="182"/>
      <c r="D1" s="182"/>
      <c r="E1" s="182"/>
      <c r="F1" s="182"/>
      <c r="G1" s="182"/>
      <c r="H1" s="182"/>
      <c r="I1" s="182"/>
      <c r="J1" s="182"/>
      <c r="K1" s="182"/>
      <c r="L1" s="182"/>
      <c r="M1" s="182"/>
    </row>
    <row r="2" spans="1:13" ht="15.75" customHeight="1" x14ac:dyDescent="0.2">
      <c r="A2" s="154" t="s">
        <v>66</v>
      </c>
      <c r="B2" s="154"/>
      <c r="C2" s="154"/>
      <c r="D2" s="154"/>
      <c r="E2" s="154"/>
      <c r="F2" s="154"/>
      <c r="G2" s="154"/>
      <c r="H2" s="154"/>
      <c r="I2" s="154"/>
      <c r="J2" s="154"/>
      <c r="K2" s="154"/>
      <c r="L2" s="154"/>
      <c r="M2" s="154"/>
    </row>
    <row r="3" spans="1:13" ht="15" customHeight="1" x14ac:dyDescent="0.2">
      <c r="A3" s="179"/>
      <c r="B3" s="162" t="s">
        <v>197</v>
      </c>
      <c r="C3" s="163"/>
      <c r="D3" s="163"/>
      <c r="E3" s="163"/>
      <c r="F3" s="163"/>
      <c r="G3" s="163"/>
      <c r="H3" s="181" t="s">
        <v>184</v>
      </c>
      <c r="I3" s="181"/>
      <c r="J3" s="181"/>
      <c r="K3" s="181"/>
      <c r="L3" s="181"/>
      <c r="M3" s="181"/>
    </row>
    <row r="4" spans="1:13" ht="17.25" customHeight="1" x14ac:dyDescent="0.25">
      <c r="A4" s="180"/>
      <c r="B4" s="92" t="s">
        <v>73</v>
      </c>
      <c r="C4" s="56" t="s">
        <v>1</v>
      </c>
      <c r="D4" s="92" t="s">
        <v>74</v>
      </c>
      <c r="E4" s="56" t="s">
        <v>1</v>
      </c>
      <c r="F4" s="93" t="s">
        <v>75</v>
      </c>
      <c r="G4" s="59" t="s">
        <v>1</v>
      </c>
      <c r="H4" s="33" t="s">
        <v>73</v>
      </c>
      <c r="I4" s="60" t="s">
        <v>1</v>
      </c>
      <c r="J4" s="33" t="s">
        <v>74</v>
      </c>
      <c r="K4" s="60" t="s">
        <v>1</v>
      </c>
      <c r="L4" s="91" t="s">
        <v>75</v>
      </c>
      <c r="M4" s="61" t="s">
        <v>1</v>
      </c>
    </row>
    <row r="5" spans="1:13" ht="18" customHeight="1" x14ac:dyDescent="0.2">
      <c r="A5" s="69" t="s">
        <v>130</v>
      </c>
      <c r="B5" s="131">
        <v>43262.003771910044</v>
      </c>
      <c r="C5" s="132">
        <v>100</v>
      </c>
      <c r="D5" s="131">
        <v>29664.054183510034</v>
      </c>
      <c r="E5" s="132">
        <f>D5/D$5*100</f>
        <v>100</v>
      </c>
      <c r="F5" s="131">
        <f>B5+D5</f>
        <v>72926.057955420081</v>
      </c>
      <c r="G5" s="132">
        <f>F5/F$5*100</f>
        <v>100</v>
      </c>
      <c r="H5" s="131">
        <v>64003.119179789996</v>
      </c>
      <c r="I5" s="132">
        <v>100</v>
      </c>
      <c r="J5" s="131">
        <v>35570.160747090202</v>
      </c>
      <c r="K5" s="132">
        <f>J5/J$5*100</f>
        <v>100</v>
      </c>
      <c r="L5" s="131">
        <f>H5+J5</f>
        <v>99573.279926880205</v>
      </c>
      <c r="M5" s="132">
        <f>L5/L$5*100</f>
        <v>100</v>
      </c>
    </row>
    <row r="6" spans="1:13" ht="17.25" customHeight="1" x14ac:dyDescent="0.25">
      <c r="A6" s="98" t="s">
        <v>131</v>
      </c>
      <c r="B6" s="99">
        <v>8827.2175692400324</v>
      </c>
      <c r="C6" s="106">
        <f>B6/B$5*100</f>
        <v>20.404088575692679</v>
      </c>
      <c r="D6" s="99">
        <v>14552.090666639964</v>
      </c>
      <c r="E6" s="106">
        <f>D6/D$5*100</f>
        <v>49.056310970229191</v>
      </c>
      <c r="F6" s="99">
        <f>B6+D6</f>
        <v>23379.308235879995</v>
      </c>
      <c r="G6" s="106">
        <f>F6/F$5*100</f>
        <v>32.05892227188783</v>
      </c>
      <c r="H6" s="99">
        <v>10826.422514219988</v>
      </c>
      <c r="I6" s="106">
        <f>H6/H$5*100</f>
        <v>16.915460766541209</v>
      </c>
      <c r="J6" s="99">
        <v>15754.491765110177</v>
      </c>
      <c r="K6" s="106">
        <f>J6/J$5*100</f>
        <v>44.291314501295766</v>
      </c>
      <c r="L6" s="99">
        <f>H6+J6</f>
        <v>26580.914279330165</v>
      </c>
      <c r="M6" s="106">
        <f>L6/L$5*100</f>
        <v>26.69482646232942</v>
      </c>
    </row>
    <row r="7" spans="1:13" x14ac:dyDescent="0.2">
      <c r="A7" s="70" t="s">
        <v>132</v>
      </c>
      <c r="B7" s="100"/>
      <c r="C7" s="102"/>
      <c r="D7" s="100"/>
      <c r="E7" s="102"/>
      <c r="F7" s="100"/>
      <c r="G7" s="102"/>
      <c r="H7" s="100"/>
      <c r="I7" s="102"/>
      <c r="J7" s="100"/>
      <c r="K7" s="102"/>
      <c r="L7" s="100"/>
      <c r="M7" s="102"/>
    </row>
    <row r="8" spans="1:13" x14ac:dyDescent="0.2">
      <c r="A8" s="63" t="s">
        <v>133</v>
      </c>
      <c r="B8" s="103">
        <v>7.3285411399999951</v>
      </c>
      <c r="C8" s="101">
        <v>1.5820000000000001E-2</v>
      </c>
      <c r="D8" s="103">
        <v>7.6886818500000018</v>
      </c>
      <c r="E8" s="101">
        <f t="shared" ref="E8:E19" si="0">D8/D$5*100</f>
        <v>2.5919187587899118E-2</v>
      </c>
      <c r="F8" s="103">
        <f t="shared" ref="F8:F14" si="1">B8+D8</f>
        <v>15.017222989999997</v>
      </c>
      <c r="G8" s="101">
        <f t="shared" ref="G8:G18" si="2">F8/F$5*100</f>
        <v>2.0592396478060104E-2</v>
      </c>
      <c r="H8" s="103">
        <v>23.442255770000024</v>
      </c>
      <c r="I8" s="101">
        <v>1.5820000000000001E-2</v>
      </c>
      <c r="J8" s="103">
        <v>9.2557642500000021</v>
      </c>
      <c r="K8" s="101">
        <f>J8/J$5*100</f>
        <v>2.6021148219739675E-2</v>
      </c>
      <c r="L8" s="103">
        <f t="shared" ref="L8:L54" si="3">H8+J8</f>
        <v>32.69802002000003</v>
      </c>
      <c r="M8" s="101">
        <f t="shared" ref="M8:M18" si="4">L8/L$5*100</f>
        <v>3.2838146984824859E-2</v>
      </c>
    </row>
    <row r="9" spans="1:13" x14ac:dyDescent="0.2">
      <c r="A9" s="71" t="s">
        <v>134</v>
      </c>
      <c r="B9" s="100">
        <v>76.215612699999923</v>
      </c>
      <c r="C9" s="102">
        <f t="shared" ref="C9:C19" si="5">B9/B$5*100</f>
        <v>0.17617217432144605</v>
      </c>
      <c r="D9" s="100">
        <v>573.71789930999967</v>
      </c>
      <c r="E9" s="102">
        <f t="shared" si="0"/>
        <v>1.9340508743707865</v>
      </c>
      <c r="F9" s="100">
        <f t="shared" si="1"/>
        <v>649.93351200999962</v>
      </c>
      <c r="G9" s="102">
        <f t="shared" si="2"/>
        <v>0.89122260304719325</v>
      </c>
      <c r="H9" s="100">
        <v>106.93758380999969</v>
      </c>
      <c r="I9" s="102">
        <f t="shared" ref="I9:I19" si="6">H9/H$5*100</f>
        <v>0.167081831605118</v>
      </c>
      <c r="J9" s="100">
        <v>662.46729800000242</v>
      </c>
      <c r="K9" s="102">
        <f t="shared" ref="K9:K19" si="7">J9/J$5*100</f>
        <v>1.8624242457329778</v>
      </c>
      <c r="L9" s="100">
        <f t="shared" si="3"/>
        <v>769.40488181000205</v>
      </c>
      <c r="M9" s="102">
        <f t="shared" si="4"/>
        <v>0.77270215701943357</v>
      </c>
    </row>
    <row r="10" spans="1:13" x14ac:dyDescent="0.2">
      <c r="A10" s="63" t="s">
        <v>135</v>
      </c>
      <c r="B10" s="103">
        <v>482.74927641000176</v>
      </c>
      <c r="C10" s="101">
        <f t="shared" si="5"/>
        <v>1.1158735941941047</v>
      </c>
      <c r="D10" s="103">
        <v>248.07423561999968</v>
      </c>
      <c r="E10" s="101">
        <f t="shared" si="0"/>
        <v>0.8362789323581461</v>
      </c>
      <c r="F10" s="103">
        <f t="shared" si="1"/>
        <v>730.82351203000144</v>
      </c>
      <c r="G10" s="101">
        <f t="shared" si="2"/>
        <v>1.0021431742227942</v>
      </c>
      <c r="H10" s="103">
        <v>566.52044408999893</v>
      </c>
      <c r="I10" s="101">
        <f t="shared" si="6"/>
        <v>0.88514505441304614</v>
      </c>
      <c r="J10" s="103">
        <v>346.92535998000017</v>
      </c>
      <c r="K10" s="101">
        <f t="shared" si="7"/>
        <v>0.97532693891010935</v>
      </c>
      <c r="L10" s="103">
        <f t="shared" si="3"/>
        <v>913.4458040699991</v>
      </c>
      <c r="M10" s="101">
        <f t="shared" si="4"/>
        <v>0.91736036488982897</v>
      </c>
    </row>
    <row r="11" spans="1:13" x14ac:dyDescent="0.2">
      <c r="A11" s="71" t="s">
        <v>136</v>
      </c>
      <c r="B11" s="100">
        <v>5131.9875659500331</v>
      </c>
      <c r="C11" s="102">
        <f t="shared" si="5"/>
        <v>11.862574819713332</v>
      </c>
      <c r="D11" s="100">
        <v>12353.063667049966</v>
      </c>
      <c r="E11" s="102">
        <f t="shared" si="0"/>
        <v>41.643207602812829</v>
      </c>
      <c r="F11" s="100">
        <f t="shared" si="1"/>
        <v>17485.051232999998</v>
      </c>
      <c r="G11" s="102">
        <f t="shared" si="2"/>
        <v>23.976410796383185</v>
      </c>
      <c r="H11" s="100">
        <v>6297.5790610499789</v>
      </c>
      <c r="I11" s="102">
        <f t="shared" si="6"/>
        <v>9.839487733964285</v>
      </c>
      <c r="J11" s="100">
        <v>13069.067480870171</v>
      </c>
      <c r="K11" s="102">
        <f>J11/J$5*100</f>
        <v>36.741659881138659</v>
      </c>
      <c r="L11" s="100">
        <f t="shared" si="3"/>
        <v>19366.646541920149</v>
      </c>
      <c r="M11" s="102">
        <f t="shared" si="4"/>
        <v>19.449642068777575</v>
      </c>
    </row>
    <row r="12" spans="1:13" x14ac:dyDescent="0.2">
      <c r="A12" s="63" t="s">
        <v>137</v>
      </c>
      <c r="B12" s="103">
        <v>552.53174606999971</v>
      </c>
      <c r="C12" s="101">
        <f t="shared" si="5"/>
        <v>1.2771755764784012</v>
      </c>
      <c r="D12" s="103">
        <v>249.64049310000019</v>
      </c>
      <c r="E12" s="101">
        <f t="shared" si="0"/>
        <v>0.84155891691558793</v>
      </c>
      <c r="F12" s="103">
        <f t="shared" si="1"/>
        <v>802.1722391699999</v>
      </c>
      <c r="G12" s="101">
        <f t="shared" si="2"/>
        <v>1.0999802562485554</v>
      </c>
      <c r="H12" s="103">
        <v>589.90960361000043</v>
      </c>
      <c r="I12" s="101">
        <f t="shared" si="6"/>
        <v>0.921688835122076</v>
      </c>
      <c r="J12" s="103">
        <v>381.68411629999963</v>
      </c>
      <c r="K12" s="101">
        <f>J12/J$5*100</f>
        <v>1.073045800984251</v>
      </c>
      <c r="L12" s="103">
        <f t="shared" si="3"/>
        <v>971.59371991000012</v>
      </c>
      <c r="M12" s="101">
        <f t="shared" si="4"/>
        <v>0.97575747291188153</v>
      </c>
    </row>
    <row r="13" spans="1:13" s="64" customFormat="1" x14ac:dyDescent="0.2">
      <c r="A13" s="71" t="s">
        <v>138</v>
      </c>
      <c r="B13" s="100">
        <v>1907.2061721999978</v>
      </c>
      <c r="C13" s="102">
        <f t="shared" si="5"/>
        <v>4.4085017010662462</v>
      </c>
      <c r="D13" s="100">
        <v>739.8650421399982</v>
      </c>
      <c r="E13" s="102">
        <f t="shared" si="0"/>
        <v>2.4941467459673201</v>
      </c>
      <c r="F13" s="100">
        <f t="shared" si="1"/>
        <v>2647.071214339996</v>
      </c>
      <c r="G13" s="102">
        <f t="shared" si="2"/>
        <v>3.6298015943192192</v>
      </c>
      <c r="H13" s="100">
        <v>2501.1598844000109</v>
      </c>
      <c r="I13" s="102">
        <f t="shared" si="6"/>
        <v>3.9078718607042386</v>
      </c>
      <c r="J13" s="100">
        <v>920.67109930000254</v>
      </c>
      <c r="K13" s="102">
        <f>J13/J$5*100</f>
        <v>2.5883242582065575</v>
      </c>
      <c r="L13" s="100">
        <f t="shared" si="3"/>
        <v>3421.8309837000133</v>
      </c>
      <c r="M13" s="102">
        <f t="shared" si="4"/>
        <v>3.4364951985239132</v>
      </c>
    </row>
    <row r="14" spans="1:13" s="64" customFormat="1" x14ac:dyDescent="0.2">
      <c r="A14" s="63" t="s">
        <v>139</v>
      </c>
      <c r="B14" s="103">
        <v>337.91580408999971</v>
      </c>
      <c r="C14" s="101">
        <f t="shared" si="5"/>
        <v>0.78109143041915208</v>
      </c>
      <c r="D14" s="103">
        <v>305.29102560999985</v>
      </c>
      <c r="E14" s="101">
        <f t="shared" si="0"/>
        <v>1.0291615020704359</v>
      </c>
      <c r="F14" s="103">
        <f t="shared" si="1"/>
        <v>643.20682969999962</v>
      </c>
      <c r="G14" s="101">
        <f t="shared" si="2"/>
        <v>0.88199862673667884</v>
      </c>
      <c r="H14" s="103">
        <v>228.26474354999979</v>
      </c>
      <c r="I14" s="101">
        <f t="shared" si="6"/>
        <v>0.35664627986143216</v>
      </c>
      <c r="J14" s="103">
        <v>211.99801997000026</v>
      </c>
      <c r="K14" s="101">
        <f>J14/J$5*100</f>
        <v>0.59599961180198668</v>
      </c>
      <c r="L14" s="103">
        <f t="shared" si="3"/>
        <v>440.26276352000002</v>
      </c>
      <c r="M14" s="101">
        <f t="shared" si="4"/>
        <v>0.44214950420765375</v>
      </c>
    </row>
    <row r="15" spans="1:13" s="64" customFormat="1" ht="13.5" x14ac:dyDescent="0.2">
      <c r="A15" s="72" t="s">
        <v>140</v>
      </c>
      <c r="B15" s="131">
        <f>SUM(B8:B11)</f>
        <v>5698.2809962000347</v>
      </c>
      <c r="C15" s="132">
        <f t="shared" si="5"/>
        <v>13.171560490454953</v>
      </c>
      <c r="D15" s="131">
        <f>SUM(D8:D11)</f>
        <v>13182.544483829966</v>
      </c>
      <c r="E15" s="132">
        <f t="shared" si="0"/>
        <v>44.439456597129656</v>
      </c>
      <c r="F15" s="131">
        <f>B15+D15</f>
        <v>18880.825480030002</v>
      </c>
      <c r="G15" s="132">
        <f t="shared" si="2"/>
        <v>25.890368970131235</v>
      </c>
      <c r="H15" s="131">
        <f>SUM(H8:H11)</f>
        <v>6994.4793447199772</v>
      </c>
      <c r="I15" s="132">
        <f t="shared" si="6"/>
        <v>10.928341359538921</v>
      </c>
      <c r="J15" s="131">
        <f>SUM(J8:J11)</f>
        <v>14087.715903100174</v>
      </c>
      <c r="K15" s="132">
        <f>J15/J$5*100</f>
        <v>39.605432214001482</v>
      </c>
      <c r="L15" s="131">
        <f>H15+J15</f>
        <v>21082.195247820149</v>
      </c>
      <c r="M15" s="132">
        <f>L15/L$5*100</f>
        <v>21.172542737671662</v>
      </c>
    </row>
    <row r="16" spans="1:13" s="64" customFormat="1" ht="13.5" x14ac:dyDescent="0.25">
      <c r="A16" s="98" t="s">
        <v>141</v>
      </c>
      <c r="B16" s="99">
        <f>B5-B6</f>
        <v>34434.78620267001</v>
      </c>
      <c r="C16" s="106">
        <f t="shared" si="5"/>
        <v>79.595911424307317</v>
      </c>
      <c r="D16" s="99">
        <f>D5-D6</f>
        <v>15111.96351687007</v>
      </c>
      <c r="E16" s="106">
        <f t="shared" si="0"/>
        <v>50.943689029770809</v>
      </c>
      <c r="F16" s="99">
        <f t="shared" ref="F16:F18" si="8">B16+D16</f>
        <v>49546.749719540079</v>
      </c>
      <c r="G16" s="106">
        <f t="shared" si="2"/>
        <v>67.941077728112163</v>
      </c>
      <c r="H16" s="99">
        <f>H5-H6</f>
        <v>53176.696665570009</v>
      </c>
      <c r="I16" s="106">
        <f t="shared" si="6"/>
        <v>83.084539233458798</v>
      </c>
      <c r="J16" s="99">
        <f>J5-J6</f>
        <v>19815.668981980023</v>
      </c>
      <c r="K16" s="106">
        <f t="shared" si="7"/>
        <v>55.708685498704227</v>
      </c>
      <c r="L16" s="99">
        <f t="shared" si="3"/>
        <v>72992.365647550032</v>
      </c>
      <c r="M16" s="106">
        <f t="shared" si="4"/>
        <v>73.305173537670569</v>
      </c>
    </row>
    <row r="17" spans="1:13" ht="13.5" x14ac:dyDescent="0.25">
      <c r="A17" s="73" t="s">
        <v>142</v>
      </c>
      <c r="B17" s="104">
        <v>18176.738864080009</v>
      </c>
      <c r="C17" s="105">
        <f t="shared" si="5"/>
        <v>42.015480743594544</v>
      </c>
      <c r="D17" s="104">
        <v>4533.6055043400065</v>
      </c>
      <c r="E17" s="105">
        <f t="shared" si="0"/>
        <v>15.28316216082222</v>
      </c>
      <c r="F17" s="104">
        <f t="shared" si="8"/>
        <v>22710.344368420017</v>
      </c>
      <c r="G17" s="105">
        <f t="shared" si="2"/>
        <v>31.141604256605941</v>
      </c>
      <c r="H17" s="104">
        <v>26907.781346810003</v>
      </c>
      <c r="I17" s="105">
        <f t="shared" si="6"/>
        <v>42.041359376913874</v>
      </c>
      <c r="J17" s="104">
        <v>5405.9132154099989</v>
      </c>
      <c r="K17" s="105">
        <f t="shared" si="7"/>
        <v>15.19788806648063</v>
      </c>
      <c r="L17" s="104">
        <f t="shared" si="3"/>
        <v>32313.69456222</v>
      </c>
      <c r="M17" s="105">
        <f t="shared" si="4"/>
        <v>32.452174504996684</v>
      </c>
    </row>
    <row r="18" spans="1:13" ht="13.5" x14ac:dyDescent="0.25">
      <c r="A18" s="66" t="s">
        <v>143</v>
      </c>
      <c r="B18" s="99">
        <v>16730.674481130009</v>
      </c>
      <c r="C18" s="106">
        <f t="shared" si="5"/>
        <v>38.672906990945279</v>
      </c>
      <c r="D18" s="99">
        <v>4098.290000460006</v>
      </c>
      <c r="E18" s="106">
        <f t="shared" si="0"/>
        <v>13.8156773012443</v>
      </c>
      <c r="F18" s="99">
        <f t="shared" si="8"/>
        <v>20828.964481590014</v>
      </c>
      <c r="G18" s="106">
        <f t="shared" si="2"/>
        <v>28.561758396872104</v>
      </c>
      <c r="H18" s="99">
        <v>24758.300352040002</v>
      </c>
      <c r="I18" s="106">
        <f t="shared" si="6"/>
        <v>38.682959001563525</v>
      </c>
      <c r="J18" s="99">
        <v>4838.6413521899985</v>
      </c>
      <c r="K18" s="106">
        <f t="shared" si="7"/>
        <v>13.603091047559634</v>
      </c>
      <c r="L18" s="99">
        <f t="shared" si="3"/>
        <v>29596.941704230001</v>
      </c>
      <c r="M18" s="106">
        <f t="shared" si="4"/>
        <v>29.723779035865817</v>
      </c>
    </row>
    <row r="19" spans="1:13" ht="13.5" x14ac:dyDescent="0.25">
      <c r="A19" s="74" t="s">
        <v>144</v>
      </c>
      <c r="B19" s="104">
        <v>14838.305362720008</v>
      </c>
      <c r="C19" s="105">
        <f t="shared" si="5"/>
        <v>34.298701097970174</v>
      </c>
      <c r="D19" s="104">
        <v>3362.5033526900056</v>
      </c>
      <c r="E19" s="105">
        <f t="shared" si="0"/>
        <v>11.335279162749066</v>
      </c>
      <c r="F19" s="104">
        <f>B19+D19</f>
        <v>18200.808715410014</v>
      </c>
      <c r="G19" s="105">
        <f>F19/F$5*100</f>
        <v>24.957894647940826</v>
      </c>
      <c r="H19" s="104">
        <v>22224.550316920002</v>
      </c>
      <c r="I19" s="105">
        <f t="shared" si="6"/>
        <v>34.724167512038626</v>
      </c>
      <c r="J19" s="104">
        <v>3829.2368840599979</v>
      </c>
      <c r="K19" s="105">
        <f t="shared" si="7"/>
        <v>10.765306660508266</v>
      </c>
      <c r="L19" s="104">
        <f>H19+J19</f>
        <v>26053.787200980001</v>
      </c>
      <c r="M19" s="105">
        <f>L19/L$5*100</f>
        <v>26.165440387332943</v>
      </c>
    </row>
    <row r="20" spans="1:13" x14ac:dyDescent="0.2">
      <c r="A20" s="67" t="s">
        <v>132</v>
      </c>
      <c r="B20" s="103"/>
      <c r="C20" s="101"/>
      <c r="D20" s="103"/>
      <c r="E20" s="101"/>
      <c r="F20" s="103"/>
      <c r="G20" s="101"/>
      <c r="H20" s="103"/>
      <c r="I20" s="101"/>
      <c r="J20" s="103"/>
      <c r="K20" s="101"/>
      <c r="L20" s="103"/>
      <c r="M20" s="101"/>
    </row>
    <row r="21" spans="1:13" x14ac:dyDescent="0.2">
      <c r="A21" s="71" t="s">
        <v>177</v>
      </c>
      <c r="B21" s="100">
        <v>210.18481841000028</v>
      </c>
      <c r="C21" s="102">
        <f t="shared" ref="C21:C30" si="9">B21/B$5*100</f>
        <v>0.4858416163942757</v>
      </c>
      <c r="D21" s="100">
        <v>89.755189240000036</v>
      </c>
      <c r="E21" s="102">
        <f t="shared" ref="E21:E30" si="10">D21/D$5*100</f>
        <v>0.30257222659030236</v>
      </c>
      <c r="F21" s="100">
        <f t="shared" ref="F21:F30" si="11">B21+D21</f>
        <v>299.94000765000033</v>
      </c>
      <c r="G21" s="102">
        <f t="shared" ref="G21:G30" si="12">F21/F$5*100</f>
        <v>0.41129332375727012</v>
      </c>
      <c r="H21" s="100">
        <v>228.43185569000005</v>
      </c>
      <c r="I21" s="102">
        <f t="shared" ref="I21:I30" si="13">H21/H$5*100</f>
        <v>0.35690737985490412</v>
      </c>
      <c r="J21" s="100">
        <v>164.01888899999989</v>
      </c>
      <c r="K21" s="102">
        <f t="shared" ref="K21:K30" si="14">J21/J$5*100</f>
        <v>0.46111371316593608</v>
      </c>
      <c r="L21" s="100">
        <f t="shared" ref="L21:L30" si="15">H21+J21</f>
        <v>392.45074468999996</v>
      </c>
      <c r="M21" s="102">
        <f t="shared" ref="M21:M30" si="16">L21/L$5*100</f>
        <v>0.39413258755580705</v>
      </c>
    </row>
    <row r="22" spans="1:13" x14ac:dyDescent="0.2">
      <c r="A22" s="63" t="s">
        <v>145</v>
      </c>
      <c r="B22" s="103">
        <v>270.56355500000001</v>
      </c>
      <c r="C22" s="101">
        <f t="shared" si="9"/>
        <v>0.62540689614491818</v>
      </c>
      <c r="D22" s="103">
        <v>1354.642265580005</v>
      </c>
      <c r="E22" s="101">
        <f t="shared" si="10"/>
        <v>4.5666120254494329</v>
      </c>
      <c r="F22" s="103">
        <f t="shared" si="11"/>
        <v>1625.2058205800049</v>
      </c>
      <c r="G22" s="101">
        <f t="shared" si="12"/>
        <v>2.2285666689587114</v>
      </c>
      <c r="H22" s="103">
        <v>413.63403031999968</v>
      </c>
      <c r="I22" s="101">
        <f t="shared" si="13"/>
        <v>0.64627167491332393</v>
      </c>
      <c r="J22" s="103">
        <v>1374.2487420900009</v>
      </c>
      <c r="K22" s="101">
        <f t="shared" si="14"/>
        <v>3.8634875784260281</v>
      </c>
      <c r="L22" s="103">
        <f t="shared" si="15"/>
        <v>1787.8827724100006</v>
      </c>
      <c r="M22" s="101">
        <f t="shared" si="16"/>
        <v>1.7955447221613061</v>
      </c>
    </row>
    <row r="23" spans="1:13" x14ac:dyDescent="0.2">
      <c r="A23" s="71" t="s">
        <v>146</v>
      </c>
      <c r="B23" s="100">
        <v>925.89632241000004</v>
      </c>
      <c r="C23" s="102">
        <f t="shared" si="9"/>
        <v>2.1402067442173891</v>
      </c>
      <c r="D23" s="100">
        <v>15.097639010000004</v>
      </c>
      <c r="E23" s="102">
        <f t="shared" si="10"/>
        <v>5.089539992275445E-2</v>
      </c>
      <c r="F23" s="100">
        <f t="shared" si="11"/>
        <v>940.99396142000001</v>
      </c>
      <c r="G23" s="102">
        <f t="shared" si="12"/>
        <v>1.2903398151525378</v>
      </c>
      <c r="H23" s="100">
        <v>1273.7588523000004</v>
      </c>
      <c r="I23" s="102">
        <f t="shared" si="13"/>
        <v>1.9901512123524912</v>
      </c>
      <c r="J23" s="100">
        <v>15.93790843000003</v>
      </c>
      <c r="K23" s="102">
        <f t="shared" si="14"/>
        <v>4.4806962058229732E-2</v>
      </c>
      <c r="L23" s="100">
        <f t="shared" si="15"/>
        <v>1289.6967607300005</v>
      </c>
      <c r="M23" s="102">
        <f t="shared" si="16"/>
        <v>1.2952237404221951</v>
      </c>
    </row>
    <row r="24" spans="1:13" x14ac:dyDescent="0.2">
      <c r="A24" s="63" t="s">
        <v>147</v>
      </c>
      <c r="B24" s="103">
        <v>1196.5589781699991</v>
      </c>
      <c r="C24" s="101">
        <f t="shared" si="9"/>
        <v>2.7658427114902224</v>
      </c>
      <c r="D24" s="103">
        <v>145.04143808999964</v>
      </c>
      <c r="E24" s="101">
        <f t="shared" si="10"/>
        <v>0.48894678115382756</v>
      </c>
      <c r="F24" s="103">
        <f t="shared" si="11"/>
        <v>1341.6004162599988</v>
      </c>
      <c r="G24" s="101">
        <f t="shared" si="12"/>
        <v>1.8396722020544745</v>
      </c>
      <c r="H24" s="103">
        <v>1780.4071511899999</v>
      </c>
      <c r="I24" s="101">
        <f t="shared" si="13"/>
        <v>2.7817505990429789</v>
      </c>
      <c r="J24" s="103">
        <v>177.19497626999993</v>
      </c>
      <c r="K24" s="101">
        <f t="shared" si="14"/>
        <v>0.4981562426155054</v>
      </c>
      <c r="L24" s="103">
        <f t="shared" si="15"/>
        <v>1957.6021274599998</v>
      </c>
      <c r="M24" s="101">
        <f t="shared" si="16"/>
        <v>1.9659914074313196</v>
      </c>
    </row>
    <row r="25" spans="1:13" x14ac:dyDescent="0.2">
      <c r="A25" s="71" t="s">
        <v>148</v>
      </c>
      <c r="B25" s="100">
        <v>6111.7036632400077</v>
      </c>
      <c r="C25" s="102">
        <f t="shared" si="9"/>
        <v>14.127185822142449</v>
      </c>
      <c r="D25" s="100">
        <v>568.16229166000221</v>
      </c>
      <c r="E25" s="102">
        <f t="shared" si="10"/>
        <v>1.9153224577638419</v>
      </c>
      <c r="F25" s="100">
        <f t="shared" si="11"/>
        <v>6679.8659549000095</v>
      </c>
      <c r="G25" s="102">
        <f t="shared" si="12"/>
        <v>9.1597792917634901</v>
      </c>
      <c r="H25" s="100">
        <v>11222.19731858</v>
      </c>
      <c r="I25" s="102">
        <f t="shared" si="13"/>
        <v>17.533828760838873</v>
      </c>
      <c r="J25" s="100">
        <v>672.51051291999852</v>
      </c>
      <c r="K25" s="102">
        <f t="shared" si="14"/>
        <v>1.8906591895990037</v>
      </c>
      <c r="L25" s="100">
        <f t="shared" si="15"/>
        <v>11894.707831499998</v>
      </c>
      <c r="M25" s="102">
        <f t="shared" si="16"/>
        <v>11.94568245641266</v>
      </c>
    </row>
    <row r="26" spans="1:13" x14ac:dyDescent="0.2">
      <c r="A26" s="63" t="s">
        <v>149</v>
      </c>
      <c r="B26" s="103">
        <v>174.56715820000022</v>
      </c>
      <c r="C26" s="101">
        <f t="shared" si="9"/>
        <v>0.40351149503007167</v>
      </c>
      <c r="D26" s="103">
        <v>67.837793349999984</v>
      </c>
      <c r="E26" s="101">
        <f t="shared" si="10"/>
        <v>0.22868685760326843</v>
      </c>
      <c r="F26" s="103">
        <f t="shared" si="11"/>
        <v>242.40495155000019</v>
      </c>
      <c r="G26" s="101">
        <f t="shared" si="12"/>
        <v>0.33239826523762339</v>
      </c>
      <c r="H26" s="103">
        <v>401.46151939000009</v>
      </c>
      <c r="I26" s="101">
        <f t="shared" si="13"/>
        <v>0.62725305349925509</v>
      </c>
      <c r="J26" s="103">
        <v>99.438822600000265</v>
      </c>
      <c r="K26" s="101">
        <f t="shared" si="14"/>
        <v>0.27955685471040442</v>
      </c>
      <c r="L26" s="103">
        <f t="shared" si="15"/>
        <v>500.90034199000036</v>
      </c>
      <c r="M26" s="101">
        <f t="shared" si="16"/>
        <v>0.50304694427845231</v>
      </c>
    </row>
    <row r="27" spans="1:13" x14ac:dyDescent="0.2">
      <c r="A27" s="71" t="s">
        <v>150</v>
      </c>
      <c r="B27" s="100">
        <v>3298.1591489600009</v>
      </c>
      <c r="C27" s="102">
        <f t="shared" si="9"/>
        <v>7.6236855933647041</v>
      </c>
      <c r="D27" s="100">
        <v>165.59287618999969</v>
      </c>
      <c r="E27" s="102">
        <f t="shared" si="10"/>
        <v>0.55822739253911957</v>
      </c>
      <c r="F27" s="100">
        <f t="shared" si="11"/>
        <v>3463.7520251500005</v>
      </c>
      <c r="G27" s="102">
        <f t="shared" si="12"/>
        <v>4.7496767578845445</v>
      </c>
      <c r="H27" s="100">
        <v>4098.3874893000029</v>
      </c>
      <c r="I27" s="102">
        <f t="shared" si="13"/>
        <v>6.4034183674506515</v>
      </c>
      <c r="J27" s="100">
        <v>192.03160544000016</v>
      </c>
      <c r="K27" s="102">
        <f t="shared" si="14"/>
        <v>0.53986712853331487</v>
      </c>
      <c r="L27" s="100">
        <f t="shared" si="15"/>
        <v>4290.4190947400029</v>
      </c>
      <c r="M27" s="102">
        <f t="shared" si="16"/>
        <v>4.308805633288963</v>
      </c>
    </row>
    <row r="28" spans="1:13" x14ac:dyDescent="0.2">
      <c r="A28" s="63" t="s">
        <v>151</v>
      </c>
      <c r="B28" s="103">
        <v>129.8507712</v>
      </c>
      <c r="C28" s="101">
        <f t="shared" si="9"/>
        <v>0.30014969229028621</v>
      </c>
      <c r="D28" s="103">
        <v>97.074332729999881</v>
      </c>
      <c r="E28" s="101">
        <f t="shared" si="10"/>
        <v>0.3272456695550488</v>
      </c>
      <c r="F28" s="103">
        <f t="shared" si="11"/>
        <v>226.92510392999986</v>
      </c>
      <c r="G28" s="101">
        <f t="shared" si="12"/>
        <v>0.31117149382833759</v>
      </c>
      <c r="H28" s="103">
        <v>41.722947869999992</v>
      </c>
      <c r="I28" s="101">
        <f t="shared" si="13"/>
        <v>6.5188928922037093E-2</v>
      </c>
      <c r="J28" s="103">
        <v>107.11590556000017</v>
      </c>
      <c r="K28" s="101">
        <f t="shared" si="14"/>
        <v>0.30113978489333293</v>
      </c>
      <c r="L28" s="103">
        <f t="shared" si="15"/>
        <v>148.83885343000017</v>
      </c>
      <c r="M28" s="101">
        <f t="shared" si="16"/>
        <v>0.149476700515738</v>
      </c>
    </row>
    <row r="29" spans="1:13" x14ac:dyDescent="0.2">
      <c r="A29" s="71" t="s">
        <v>152</v>
      </c>
      <c r="B29" s="100">
        <v>1835.1879343399989</v>
      </c>
      <c r="C29" s="102">
        <f t="shared" si="9"/>
        <v>4.2420317468780393</v>
      </c>
      <c r="D29" s="100">
        <v>473.98017366999972</v>
      </c>
      <c r="E29" s="102">
        <f t="shared" si="10"/>
        <v>1.5978266852461482</v>
      </c>
      <c r="F29" s="100">
        <f t="shared" si="11"/>
        <v>2309.1681080099988</v>
      </c>
      <c r="G29" s="102">
        <f t="shared" si="12"/>
        <v>3.1664512970406276</v>
      </c>
      <c r="H29" s="100">
        <v>1929.4157943999996</v>
      </c>
      <c r="I29" s="102">
        <f t="shared" si="13"/>
        <v>3.014565257327714</v>
      </c>
      <c r="J29" s="100">
        <v>523.17128908999837</v>
      </c>
      <c r="K29" s="102">
        <f t="shared" si="14"/>
        <v>1.4708150823659016</v>
      </c>
      <c r="L29" s="100">
        <f t="shared" si="15"/>
        <v>2452.5870834899979</v>
      </c>
      <c r="M29" s="102">
        <f t="shared" si="16"/>
        <v>2.4630976154355966</v>
      </c>
    </row>
    <row r="30" spans="1:13" ht="13.5" x14ac:dyDescent="0.25">
      <c r="A30" s="66" t="s">
        <v>153</v>
      </c>
      <c r="B30" s="99">
        <f>B17-B19</f>
        <v>3338.4335013600012</v>
      </c>
      <c r="C30" s="106">
        <f t="shared" si="9"/>
        <v>7.7167796456243689</v>
      </c>
      <c r="D30" s="99">
        <f>D17-D19</f>
        <v>1171.1021516500009</v>
      </c>
      <c r="E30" s="106">
        <f t="shared" si="10"/>
        <v>3.9478829980731547</v>
      </c>
      <c r="F30" s="99">
        <f t="shared" si="11"/>
        <v>4509.5356530100016</v>
      </c>
      <c r="G30" s="106">
        <f t="shared" si="12"/>
        <v>6.1837096086651142</v>
      </c>
      <c r="H30" s="99">
        <f>H17-H19</f>
        <v>4683.2310298900011</v>
      </c>
      <c r="I30" s="106">
        <f t="shared" si="13"/>
        <v>7.3171918648752445</v>
      </c>
      <c r="J30" s="99">
        <f>J17-J19</f>
        <v>1576.676331350001</v>
      </c>
      <c r="K30" s="106">
        <f t="shared" si="14"/>
        <v>4.4325814059723649</v>
      </c>
      <c r="L30" s="99">
        <f t="shared" si="15"/>
        <v>6259.9073612400025</v>
      </c>
      <c r="M30" s="106">
        <f t="shared" si="16"/>
        <v>6.2867341176637446</v>
      </c>
    </row>
    <row r="31" spans="1:13" x14ac:dyDescent="0.2">
      <c r="A31" s="70" t="s">
        <v>132</v>
      </c>
      <c r="B31" s="100"/>
      <c r="C31" s="102"/>
      <c r="D31" s="100"/>
      <c r="E31" s="102"/>
      <c r="F31" s="100"/>
      <c r="G31" s="102"/>
      <c r="H31" s="100"/>
      <c r="I31" s="102"/>
      <c r="J31" s="100"/>
      <c r="K31" s="102"/>
      <c r="L31" s="100"/>
      <c r="M31" s="102"/>
    </row>
    <row r="32" spans="1:13" x14ac:dyDescent="0.2">
      <c r="A32" s="63" t="s">
        <v>154</v>
      </c>
      <c r="B32" s="103">
        <v>190.29792135000002</v>
      </c>
      <c r="C32" s="101">
        <f t="shared" ref="C32:C40" si="17">B32/B$5*100</f>
        <v>0.43987310979238592</v>
      </c>
      <c r="D32" s="103">
        <v>26.082036009999989</v>
      </c>
      <c r="E32" s="101">
        <f t="shared" ref="E32:E40" si="18">D32/D$5*100</f>
        <v>8.7924718073427555E-2</v>
      </c>
      <c r="F32" s="103">
        <f t="shared" ref="F32:F40" si="19">B32+D32</f>
        <v>216.37995736000002</v>
      </c>
      <c r="G32" s="101">
        <f t="shared" ref="G32:G40" si="20">F32/F$5*100</f>
        <v>0.29671144091220963</v>
      </c>
      <c r="H32" s="103">
        <v>128.19297627999998</v>
      </c>
      <c r="I32" s="101">
        <f t="shared" ref="I32:I40" si="21">H32/H$5*100</f>
        <v>0.2002917637809111</v>
      </c>
      <c r="J32" s="103">
        <v>25.060975070000016</v>
      </c>
      <c r="K32" s="101">
        <f t="shared" ref="K32:K40" si="22">J32/J$5*100</f>
        <v>7.0455051491579546E-2</v>
      </c>
      <c r="L32" s="103">
        <f t="shared" ref="L32:L40" si="23">H32+J32</f>
        <v>153.25395134999999</v>
      </c>
      <c r="M32" s="101">
        <f t="shared" ref="M32:M40" si="24">L32/L$5*100</f>
        <v>0.15391071928386732</v>
      </c>
    </row>
    <row r="33" spans="1:13" x14ac:dyDescent="0.2">
      <c r="A33" s="71" t="s">
        <v>155</v>
      </c>
      <c r="B33" s="100">
        <v>661.47757681999974</v>
      </c>
      <c r="C33" s="102">
        <f t="shared" si="17"/>
        <v>1.5290035577351047</v>
      </c>
      <c r="D33" s="100">
        <v>228.90481828999992</v>
      </c>
      <c r="E33" s="102">
        <f t="shared" si="18"/>
        <v>0.77165722821948579</v>
      </c>
      <c r="F33" s="100">
        <f t="shared" si="19"/>
        <v>890.38239510999961</v>
      </c>
      <c r="G33" s="102">
        <f t="shared" si="20"/>
        <v>1.2209386055863503</v>
      </c>
      <c r="H33" s="100">
        <v>1189.9672376600008</v>
      </c>
      <c r="I33" s="102">
        <f t="shared" si="21"/>
        <v>1.8592331950530185</v>
      </c>
      <c r="J33" s="100">
        <v>252.4402472499998</v>
      </c>
      <c r="K33" s="102">
        <f t="shared" si="22"/>
        <v>0.70969667257028224</v>
      </c>
      <c r="L33" s="100">
        <f t="shared" si="23"/>
        <v>1442.4074849100007</v>
      </c>
      <c r="M33" s="102">
        <f t="shared" si="24"/>
        <v>1.4485889045426703</v>
      </c>
    </row>
    <row r="34" spans="1:13" x14ac:dyDescent="0.2">
      <c r="A34" s="63" t="s">
        <v>156</v>
      </c>
      <c r="B34" s="103">
        <v>9.1912785200000009</v>
      </c>
      <c r="C34" s="101">
        <f t="shared" si="17"/>
        <v>2.1245614439079415E-2</v>
      </c>
      <c r="D34" s="103">
        <v>93.504635060000169</v>
      </c>
      <c r="E34" s="101">
        <f t="shared" si="18"/>
        <v>0.31521192107307605</v>
      </c>
      <c r="F34" s="103">
        <f t="shared" si="19"/>
        <v>102.69591358000017</v>
      </c>
      <c r="G34" s="101">
        <f t="shared" si="20"/>
        <v>0.14082197291231413</v>
      </c>
      <c r="H34" s="103">
        <v>8.6173747200000008</v>
      </c>
      <c r="I34" s="101">
        <f t="shared" si="21"/>
        <v>1.3463991802951183E-2</v>
      </c>
      <c r="J34" s="103">
        <v>105.99001581999993</v>
      </c>
      <c r="K34" s="101">
        <f t="shared" si="22"/>
        <v>0.29797452019856385</v>
      </c>
      <c r="L34" s="103">
        <f t="shared" si="23"/>
        <v>114.60739053999993</v>
      </c>
      <c r="M34" s="101">
        <f t="shared" si="24"/>
        <v>0.115098539110251</v>
      </c>
    </row>
    <row r="35" spans="1:13" x14ac:dyDescent="0.2">
      <c r="A35" s="71" t="s">
        <v>157</v>
      </c>
      <c r="B35" s="100">
        <v>304.21457335999997</v>
      </c>
      <c r="C35" s="102">
        <f t="shared" si="17"/>
        <v>0.70319113040604475</v>
      </c>
      <c r="D35" s="100">
        <v>264.24307434999986</v>
      </c>
      <c r="E35" s="102">
        <f t="shared" si="18"/>
        <v>0.89078543585215697</v>
      </c>
      <c r="F35" s="100">
        <f t="shared" si="19"/>
        <v>568.45764770999983</v>
      </c>
      <c r="G35" s="102">
        <f t="shared" si="20"/>
        <v>0.77949866432859938</v>
      </c>
      <c r="H35" s="100">
        <v>633.80218338999998</v>
      </c>
      <c r="I35" s="102">
        <f t="shared" si="21"/>
        <v>0.99026764869005501</v>
      </c>
      <c r="J35" s="100">
        <v>400.47065340999995</v>
      </c>
      <c r="K35" s="102">
        <f t="shared" si="22"/>
        <v>1.1258612415541591</v>
      </c>
      <c r="L35" s="100">
        <f t="shared" si="23"/>
        <v>1034.2728367999998</v>
      </c>
      <c r="M35" s="102">
        <f t="shared" si="24"/>
        <v>1.0387052003906057</v>
      </c>
    </row>
    <row r="36" spans="1:13" x14ac:dyDescent="0.2">
      <c r="A36" s="63" t="s">
        <v>158</v>
      </c>
      <c r="B36" s="103">
        <v>1277.1268507900006</v>
      </c>
      <c r="C36" s="101">
        <f t="shared" si="17"/>
        <v>2.9520751223715562</v>
      </c>
      <c r="D36" s="103">
        <v>34.871085769999986</v>
      </c>
      <c r="E36" s="101">
        <f t="shared" si="18"/>
        <v>0.11755333763307542</v>
      </c>
      <c r="F36" s="103">
        <f t="shared" si="19"/>
        <v>1311.9979365600007</v>
      </c>
      <c r="G36" s="101">
        <f t="shared" si="20"/>
        <v>1.7990797437070147</v>
      </c>
      <c r="H36" s="103">
        <v>1580.95000734</v>
      </c>
      <c r="I36" s="101">
        <f t="shared" si="21"/>
        <v>2.4701140000676873</v>
      </c>
      <c r="J36" s="103">
        <v>117.08714305999999</v>
      </c>
      <c r="K36" s="101">
        <f t="shared" si="22"/>
        <v>0.329172375386519</v>
      </c>
      <c r="L36" s="103">
        <f t="shared" si="23"/>
        <v>1698.0371504</v>
      </c>
      <c r="M36" s="101">
        <f t="shared" si="24"/>
        <v>1.7053140678371972</v>
      </c>
    </row>
    <row r="37" spans="1:13" x14ac:dyDescent="0.2">
      <c r="A37" s="71" t="s">
        <v>159</v>
      </c>
      <c r="B37" s="100">
        <v>64.158297230000002</v>
      </c>
      <c r="C37" s="102">
        <f t="shared" si="17"/>
        <v>0.14830172353611112</v>
      </c>
      <c r="D37" s="100">
        <v>118.27144108000022</v>
      </c>
      <c r="E37" s="102">
        <f t="shared" si="18"/>
        <v>0.39870288918817509</v>
      </c>
      <c r="F37" s="100">
        <f t="shared" si="19"/>
        <v>182.42973831000023</v>
      </c>
      <c r="G37" s="102">
        <f t="shared" si="20"/>
        <v>0.25015713645391346</v>
      </c>
      <c r="H37" s="100">
        <v>91.82007725999992</v>
      </c>
      <c r="I37" s="102">
        <f t="shared" si="21"/>
        <v>0.14346187879073488</v>
      </c>
      <c r="J37" s="100">
        <v>179.70022341000069</v>
      </c>
      <c r="K37" s="102">
        <f t="shared" si="22"/>
        <v>0.50519935708949804</v>
      </c>
      <c r="L37" s="100">
        <f t="shared" si="23"/>
        <v>271.52030067000061</v>
      </c>
      <c r="M37" s="102">
        <f t="shared" si="24"/>
        <v>0.27268389759721334</v>
      </c>
    </row>
    <row r="38" spans="1:13" x14ac:dyDescent="0.2">
      <c r="A38" s="63" t="s">
        <v>160</v>
      </c>
      <c r="B38" s="103">
        <v>39.082852630000005</v>
      </c>
      <c r="C38" s="101">
        <f t="shared" si="17"/>
        <v>9.0339903893625118E-2</v>
      </c>
      <c r="D38" s="103">
        <v>124.07336650000012</v>
      </c>
      <c r="E38" s="101">
        <f t="shared" si="18"/>
        <v>0.4182616635354291</v>
      </c>
      <c r="F38" s="103">
        <f t="shared" si="19"/>
        <v>163.15621913000012</v>
      </c>
      <c r="G38" s="101">
        <f t="shared" si="20"/>
        <v>0.2237282854775148</v>
      </c>
      <c r="H38" s="103">
        <v>74.355180730000001</v>
      </c>
      <c r="I38" s="101">
        <f t="shared" si="21"/>
        <v>0.11617430788198027</v>
      </c>
      <c r="J38" s="103">
        <v>133.49458445999977</v>
      </c>
      <c r="K38" s="101">
        <f t="shared" si="22"/>
        <v>0.37529935669722897</v>
      </c>
      <c r="L38" s="103">
        <f t="shared" si="23"/>
        <v>207.84976518999977</v>
      </c>
      <c r="M38" s="101">
        <f t="shared" si="24"/>
        <v>0.2087405028162479</v>
      </c>
    </row>
    <row r="39" spans="1:13" x14ac:dyDescent="0.2">
      <c r="A39" s="71" t="s">
        <v>161</v>
      </c>
      <c r="B39" s="100">
        <v>747.72726341999987</v>
      </c>
      <c r="C39" s="102">
        <f t="shared" si="17"/>
        <v>1.7283694656452737</v>
      </c>
      <c r="D39" s="100">
        <v>136.57454395000005</v>
      </c>
      <c r="E39" s="102">
        <f t="shared" si="18"/>
        <v>0.46040417505008652</v>
      </c>
      <c r="F39" s="100">
        <f t="shared" si="19"/>
        <v>884.30180736999989</v>
      </c>
      <c r="G39" s="102">
        <f t="shared" si="20"/>
        <v>1.2126005877221231</v>
      </c>
      <c r="H39" s="100">
        <v>920.26238240000021</v>
      </c>
      <c r="I39" s="102">
        <f t="shared" si="21"/>
        <v>1.4378398962321006</v>
      </c>
      <c r="J39" s="100">
        <v>191.29057985000037</v>
      </c>
      <c r="K39" s="102">
        <f t="shared" si="22"/>
        <v>0.53778384981194882</v>
      </c>
      <c r="L39" s="100">
        <f t="shared" si="23"/>
        <v>1111.5529622500005</v>
      </c>
      <c r="M39" s="102">
        <f t="shared" si="24"/>
        <v>1.1163165088729115</v>
      </c>
    </row>
    <row r="40" spans="1:13" ht="13.5" x14ac:dyDescent="0.25">
      <c r="A40" s="65" t="s">
        <v>162</v>
      </c>
      <c r="B40" s="99">
        <v>15131.302167720003</v>
      </c>
      <c r="C40" s="106">
        <f t="shared" si="17"/>
        <v>34.975962388373546</v>
      </c>
      <c r="D40" s="99">
        <v>8989.5136466800486</v>
      </c>
      <c r="E40" s="106">
        <f t="shared" si="18"/>
        <v>30.304400036045088</v>
      </c>
      <c r="F40" s="99">
        <f t="shared" si="19"/>
        <v>24120.815814400052</v>
      </c>
      <c r="G40" s="106">
        <f t="shared" si="20"/>
        <v>33.075715993239591</v>
      </c>
      <c r="H40" s="99">
        <v>23874.097364860012</v>
      </c>
      <c r="I40" s="106">
        <f t="shared" si="21"/>
        <v>37.301459164506845</v>
      </c>
      <c r="J40" s="99">
        <v>12370.777062369998</v>
      </c>
      <c r="K40" s="106">
        <f t="shared" si="22"/>
        <v>34.778524478222892</v>
      </c>
      <c r="L40" s="99">
        <f t="shared" si="23"/>
        <v>36244.87442723001</v>
      </c>
      <c r="M40" s="106">
        <f t="shared" si="24"/>
        <v>36.400201393230958</v>
      </c>
    </row>
    <row r="41" spans="1:13" x14ac:dyDescent="0.2">
      <c r="A41" s="70" t="s">
        <v>163</v>
      </c>
      <c r="B41" s="100"/>
      <c r="C41" s="102"/>
      <c r="D41" s="100"/>
      <c r="E41" s="102"/>
      <c r="F41" s="100"/>
      <c r="G41" s="102"/>
      <c r="H41" s="100"/>
      <c r="I41" s="102"/>
      <c r="J41" s="100"/>
      <c r="K41" s="102"/>
      <c r="L41" s="100"/>
      <c r="M41" s="102"/>
    </row>
    <row r="42" spans="1:13" ht="12" customHeight="1" x14ac:dyDescent="0.2">
      <c r="A42" s="63" t="s">
        <v>164</v>
      </c>
      <c r="B42" s="103">
        <v>297.34024927999991</v>
      </c>
      <c r="C42" s="101">
        <f t="shared" ref="C42:C51" si="25">B42/B$5*100</f>
        <v>0.6873011496362138</v>
      </c>
      <c r="D42" s="103">
        <v>3.3439508400000006</v>
      </c>
      <c r="E42" s="101">
        <f t="shared" ref="E42:E51" si="26">D42/D$5*100</f>
        <v>1.1272737095588474E-2</v>
      </c>
      <c r="F42" s="103">
        <f t="shared" ref="F42:F50" si="27">B42+D42</f>
        <v>300.6842001199999</v>
      </c>
      <c r="G42" s="101">
        <f t="shared" ref="G42:G51" si="28">F42/F$5*100</f>
        <v>0.41231379914132898</v>
      </c>
      <c r="H42" s="103">
        <v>632.13875826000003</v>
      </c>
      <c r="I42" s="101">
        <f t="shared" ref="I42:I54" si="29">H42/H$5*100</f>
        <v>0.98766867359115829</v>
      </c>
      <c r="J42" s="103">
        <v>6.4286664500000033</v>
      </c>
      <c r="K42" s="101">
        <f t="shared" ref="K42:K51" si="30">J42/J$5*100</f>
        <v>1.8073200443790228E-2</v>
      </c>
      <c r="L42" s="103">
        <f t="shared" si="3"/>
        <v>638.56742471000007</v>
      </c>
      <c r="M42" s="101">
        <f t="shared" ref="M42:M51" si="31">L42/L$5*100</f>
        <v>0.64130399759746815</v>
      </c>
    </row>
    <row r="43" spans="1:13" ht="13.5" customHeight="1" x14ac:dyDescent="0.2">
      <c r="A43" s="71" t="s">
        <v>165</v>
      </c>
      <c r="B43" s="100">
        <v>57.784258929999993</v>
      </c>
      <c r="C43" s="102">
        <f t="shared" si="25"/>
        <v>0.13356815193918326</v>
      </c>
      <c r="D43" s="100">
        <v>220.74685675000009</v>
      </c>
      <c r="E43" s="102">
        <f t="shared" si="26"/>
        <v>0.74415605966871234</v>
      </c>
      <c r="F43" s="100">
        <f t="shared" si="27"/>
        <v>278.53111568000008</v>
      </c>
      <c r="G43" s="102">
        <f t="shared" si="28"/>
        <v>0.3819363386545136</v>
      </c>
      <c r="H43" s="100">
        <v>55.163945779999999</v>
      </c>
      <c r="I43" s="102">
        <f t="shared" si="29"/>
        <v>8.6189464649433667E-2</v>
      </c>
      <c r="J43" s="100">
        <v>296.4091510199994</v>
      </c>
      <c r="K43" s="102">
        <f t="shared" si="30"/>
        <v>0.8333084382933158</v>
      </c>
      <c r="L43" s="100">
        <f t="shared" si="3"/>
        <v>351.5730967999994</v>
      </c>
      <c r="M43" s="102">
        <f t="shared" si="31"/>
        <v>0.35307975900580019</v>
      </c>
    </row>
    <row r="44" spans="1:13" x14ac:dyDescent="0.2">
      <c r="A44" s="63" t="s">
        <v>166</v>
      </c>
      <c r="B44" s="103">
        <v>1327.927424779999</v>
      </c>
      <c r="C44" s="101">
        <f t="shared" si="25"/>
        <v>3.0695005062207041</v>
      </c>
      <c r="D44" s="103">
        <v>287.5105336099997</v>
      </c>
      <c r="E44" s="101">
        <f t="shared" si="26"/>
        <v>0.96922198102585744</v>
      </c>
      <c r="F44" s="103">
        <f t="shared" si="27"/>
        <v>1615.4379583899986</v>
      </c>
      <c r="G44" s="101">
        <f t="shared" si="28"/>
        <v>2.2151724687731242</v>
      </c>
      <c r="H44" s="103">
        <v>1297.8021844700004</v>
      </c>
      <c r="I44" s="101">
        <f t="shared" si="29"/>
        <v>2.0277170880131137</v>
      </c>
      <c r="J44" s="103">
        <v>416.02928079999811</v>
      </c>
      <c r="K44" s="101">
        <f t="shared" si="30"/>
        <v>1.1696019136883749</v>
      </c>
      <c r="L44" s="103">
        <f t="shared" si="3"/>
        <v>1713.8314652699985</v>
      </c>
      <c r="M44" s="101">
        <f t="shared" si="31"/>
        <v>1.7211760690503706</v>
      </c>
    </row>
    <row r="45" spans="1:13" x14ac:dyDescent="0.2">
      <c r="A45" s="71" t="s">
        <v>167</v>
      </c>
      <c r="B45" s="100">
        <v>243.22788608999991</v>
      </c>
      <c r="C45" s="102">
        <f t="shared" si="25"/>
        <v>0.56222057436906658</v>
      </c>
      <c r="D45" s="100">
        <v>118.01552308000011</v>
      </c>
      <c r="E45" s="102">
        <f t="shared" si="26"/>
        <v>0.3978401682720894</v>
      </c>
      <c r="F45" s="100">
        <f t="shared" si="27"/>
        <v>361.24340917000001</v>
      </c>
      <c r="G45" s="102">
        <f t="shared" si="28"/>
        <v>0.49535573332488259</v>
      </c>
      <c r="H45" s="100">
        <v>241.55329902</v>
      </c>
      <c r="I45" s="102">
        <f t="shared" si="29"/>
        <v>0.37740863588453716</v>
      </c>
      <c r="J45" s="100">
        <v>152.89929993000007</v>
      </c>
      <c r="K45" s="102">
        <f t="shared" si="30"/>
        <v>0.429852710020457</v>
      </c>
      <c r="L45" s="100">
        <f t="shared" si="3"/>
        <v>394.45259895000004</v>
      </c>
      <c r="M45" s="102">
        <f t="shared" si="31"/>
        <v>0.39614302073775109</v>
      </c>
    </row>
    <row r="46" spans="1:13" x14ac:dyDescent="0.2">
      <c r="A46" s="63" t="s">
        <v>168</v>
      </c>
      <c r="B46" s="103">
        <v>7185.6562862400042</v>
      </c>
      <c r="C46" s="101">
        <f t="shared" si="25"/>
        <v>16.609624288613372</v>
      </c>
      <c r="D46" s="103">
        <v>6082.6991397700494</v>
      </c>
      <c r="E46" s="101">
        <f t="shared" si="26"/>
        <v>20.50528596711964</v>
      </c>
      <c r="F46" s="103">
        <f t="shared" si="27"/>
        <v>13268.355426010054</v>
      </c>
      <c r="G46" s="101">
        <f t="shared" si="28"/>
        <v>18.194258400914855</v>
      </c>
      <c r="H46" s="103">
        <v>10117.448760430005</v>
      </c>
      <c r="I46" s="101">
        <f t="shared" si="29"/>
        <v>15.807743263276377</v>
      </c>
      <c r="J46" s="103">
        <v>7811.9613191699991</v>
      </c>
      <c r="K46" s="101">
        <f t="shared" si="30"/>
        <v>21.962119807988365</v>
      </c>
      <c r="L46" s="103">
        <f t="shared" si="3"/>
        <v>17929.410079600006</v>
      </c>
      <c r="M46" s="101">
        <f t="shared" si="31"/>
        <v>18.006246347178816</v>
      </c>
    </row>
    <row r="47" spans="1:13" x14ac:dyDescent="0.2">
      <c r="A47" s="71" t="s">
        <v>169</v>
      </c>
      <c r="B47" s="100">
        <v>1262.3966084499996</v>
      </c>
      <c r="C47" s="102">
        <f t="shared" si="25"/>
        <v>2.9180262086465625</v>
      </c>
      <c r="D47" s="100">
        <v>547.21993017000023</v>
      </c>
      <c r="E47" s="102">
        <f t="shared" si="26"/>
        <v>1.8447240110362073</v>
      </c>
      <c r="F47" s="100">
        <f t="shared" si="27"/>
        <v>1809.6165386199998</v>
      </c>
      <c r="G47" s="102">
        <f t="shared" si="28"/>
        <v>2.4814402277526422</v>
      </c>
      <c r="H47" s="100">
        <v>3600.8572521600017</v>
      </c>
      <c r="I47" s="102">
        <f t="shared" si="29"/>
        <v>5.626065257921101</v>
      </c>
      <c r="J47" s="100">
        <v>1137.4135072199995</v>
      </c>
      <c r="K47" s="102">
        <f t="shared" si="30"/>
        <v>3.1976619822080643</v>
      </c>
      <c r="L47" s="100">
        <f t="shared" si="3"/>
        <v>4738.2707593800014</v>
      </c>
      <c r="M47" s="102">
        <f t="shared" si="31"/>
        <v>4.7585765607595354</v>
      </c>
    </row>
    <row r="48" spans="1:13" x14ac:dyDescent="0.2">
      <c r="A48" s="63" t="s">
        <v>170</v>
      </c>
      <c r="B48" s="103">
        <v>518.36237715999926</v>
      </c>
      <c r="C48" s="101">
        <f t="shared" si="25"/>
        <v>1.198193176379341</v>
      </c>
      <c r="D48" s="103">
        <v>61.79693886999997</v>
      </c>
      <c r="E48" s="101">
        <f t="shared" si="26"/>
        <v>0.20832263347318283</v>
      </c>
      <c r="F48" s="103">
        <f t="shared" si="27"/>
        <v>580.15931602999922</v>
      </c>
      <c r="G48" s="101">
        <f t="shared" si="28"/>
        <v>0.79554459996268057</v>
      </c>
      <c r="H48" s="103">
        <v>517.09898052999961</v>
      </c>
      <c r="I48" s="101">
        <f t="shared" si="29"/>
        <v>0.80792778095302875</v>
      </c>
      <c r="J48" s="103">
        <v>40.89554045000007</v>
      </c>
      <c r="K48" s="101">
        <f t="shared" si="30"/>
        <v>0.11497148056421282</v>
      </c>
      <c r="L48" s="103">
        <f t="shared" si="3"/>
        <v>557.99452097999972</v>
      </c>
      <c r="M48" s="101">
        <f t="shared" si="31"/>
        <v>0.56038579967412216</v>
      </c>
    </row>
    <row r="49" spans="1:13" x14ac:dyDescent="0.2">
      <c r="A49" s="71" t="s">
        <v>171</v>
      </c>
      <c r="B49" s="100">
        <v>2098.8059513799999</v>
      </c>
      <c r="C49" s="102">
        <f t="shared" si="25"/>
        <v>4.8513840515698705</v>
      </c>
      <c r="D49" s="100">
        <v>861.98559932999854</v>
      </c>
      <c r="E49" s="102">
        <f t="shared" si="26"/>
        <v>2.9058253264962284</v>
      </c>
      <c r="F49" s="100">
        <f t="shared" si="27"/>
        <v>2960.7915507099983</v>
      </c>
      <c r="G49" s="102">
        <f t="shared" si="28"/>
        <v>4.0599912208609155</v>
      </c>
      <c r="H49" s="100">
        <v>3602.3071606200051</v>
      </c>
      <c r="I49" s="102">
        <f t="shared" si="29"/>
        <v>5.6283306294820248</v>
      </c>
      <c r="J49" s="100">
        <v>1078.060171260001</v>
      </c>
      <c r="K49" s="102">
        <f t="shared" si="30"/>
        <v>3.0307992671868687</v>
      </c>
      <c r="L49" s="100">
        <f t="shared" si="3"/>
        <v>4680.3673318800065</v>
      </c>
      <c r="M49" s="102">
        <f t="shared" si="31"/>
        <v>4.7004249888292797</v>
      </c>
    </row>
    <row r="50" spans="1:13" x14ac:dyDescent="0.2">
      <c r="A50" s="63" t="s">
        <v>172</v>
      </c>
      <c r="B50" s="103">
        <v>351.91035772999999</v>
      </c>
      <c r="C50" s="101">
        <f t="shared" si="25"/>
        <v>0.81343980178397302</v>
      </c>
      <c r="D50" s="103">
        <v>387.99204388000015</v>
      </c>
      <c r="E50" s="101">
        <f t="shared" si="26"/>
        <v>1.3079535301539507</v>
      </c>
      <c r="F50" s="103">
        <f t="shared" si="27"/>
        <v>739.9024016100002</v>
      </c>
      <c r="G50" s="101">
        <f t="shared" si="28"/>
        <v>1.0145926193656385</v>
      </c>
      <c r="H50" s="103">
        <v>605.31892728000014</v>
      </c>
      <c r="I50" s="101">
        <f t="shared" si="29"/>
        <v>0.94576472996512839</v>
      </c>
      <c r="J50" s="103">
        <v>736.88845528000184</v>
      </c>
      <c r="K50" s="101">
        <f t="shared" si="30"/>
        <v>2.0716478076087488</v>
      </c>
      <c r="L50" s="103">
        <f t="shared" si="3"/>
        <v>1342.2073825600019</v>
      </c>
      <c r="M50" s="101">
        <f t="shared" si="31"/>
        <v>1.3479593958797249</v>
      </c>
    </row>
    <row r="51" spans="1:13" ht="13.5" x14ac:dyDescent="0.25">
      <c r="A51" s="73" t="s">
        <v>173</v>
      </c>
      <c r="B51" s="104">
        <f>B16-B17-B40</f>
        <v>1126.7451708699973</v>
      </c>
      <c r="C51" s="105">
        <f t="shared" si="25"/>
        <v>2.6044682923392264</v>
      </c>
      <c r="D51" s="104">
        <f>D16-D17-D40</f>
        <v>1588.8443658500146</v>
      </c>
      <c r="E51" s="105">
        <f t="shared" si="26"/>
        <v>5.3561268329035014</v>
      </c>
      <c r="F51" s="104">
        <f>F16-F17-F40</f>
        <v>2715.5895367200101</v>
      </c>
      <c r="G51" s="105">
        <f t="shared" si="28"/>
        <v>3.7237574782666276</v>
      </c>
      <c r="H51" s="104">
        <f>H16-H17-H40</f>
        <v>2394.8179538999939</v>
      </c>
      <c r="I51" s="105">
        <f t="shared" si="29"/>
        <v>3.7417206920380779</v>
      </c>
      <c r="J51" s="104">
        <f>J16-J17-J40</f>
        <v>2038.9787042000262</v>
      </c>
      <c r="K51" s="105">
        <f t="shared" si="30"/>
        <v>5.7322729540007034</v>
      </c>
      <c r="L51" s="104">
        <f>L16-L17-L40</f>
        <v>4433.7966581000219</v>
      </c>
      <c r="M51" s="105">
        <f t="shared" si="31"/>
        <v>4.4527976394429292</v>
      </c>
    </row>
    <row r="52" spans="1:13" x14ac:dyDescent="0.2">
      <c r="A52" s="62" t="s">
        <v>163</v>
      </c>
      <c r="B52" s="103"/>
      <c r="C52" s="101"/>
      <c r="D52" s="103"/>
      <c r="E52" s="101"/>
      <c r="F52" s="103"/>
      <c r="G52" s="101"/>
      <c r="H52" s="103"/>
      <c r="I52" s="101"/>
      <c r="J52" s="103"/>
      <c r="K52" s="101"/>
      <c r="L52" s="103"/>
      <c r="M52" s="101"/>
    </row>
    <row r="53" spans="1:13" x14ac:dyDescent="0.2">
      <c r="A53" s="71" t="s">
        <v>174</v>
      </c>
      <c r="B53" s="100">
        <v>59.761394499999994</v>
      </c>
      <c r="C53" s="102">
        <f t="shared" ref="C53:C54" si="32">B53/B$5*100</f>
        <v>0.13813829524651602</v>
      </c>
      <c r="D53" s="100">
        <v>82.618038680000225</v>
      </c>
      <c r="E53" s="102">
        <f>D53/D$5*100</f>
        <v>0.27851229696690216</v>
      </c>
      <c r="F53" s="100">
        <f t="shared" ref="F53:F54" si="33">B53+D53</f>
        <v>142.37943318000021</v>
      </c>
      <c r="G53" s="102">
        <f>F53/F$5*100</f>
        <v>0.19523807699442244</v>
      </c>
      <c r="H53" s="100">
        <v>72.598760420000005</v>
      </c>
      <c r="I53" s="102">
        <f t="shared" si="29"/>
        <v>0.11343003489574337</v>
      </c>
      <c r="J53" s="100">
        <v>190.66022432</v>
      </c>
      <c r="K53" s="102">
        <f>J53/J$5*100</f>
        <v>0.53601170283043176</v>
      </c>
      <c r="L53" s="100">
        <f t="shared" si="3"/>
        <v>263.25898474000002</v>
      </c>
      <c r="M53" s="102">
        <f>L53/L$5*100</f>
        <v>0.26438717789884936</v>
      </c>
    </row>
    <row r="54" spans="1:13" x14ac:dyDescent="0.2">
      <c r="A54" s="63" t="s">
        <v>175</v>
      </c>
      <c r="B54" s="103">
        <v>171.52291145000001</v>
      </c>
      <c r="C54" s="101">
        <f t="shared" si="32"/>
        <v>0.39647472723251342</v>
      </c>
      <c r="D54" s="103">
        <v>65.375742250000002</v>
      </c>
      <c r="E54" s="101">
        <f>D54/D$5*100</f>
        <v>0.22038707806278807</v>
      </c>
      <c r="F54" s="103">
        <f t="shared" si="33"/>
        <v>236.89865370000001</v>
      </c>
      <c r="G54" s="101">
        <f>F54/F$5*100</f>
        <v>0.32484774351140283</v>
      </c>
      <c r="H54" s="103">
        <v>609.15318245999993</v>
      </c>
      <c r="I54" s="101">
        <f t="shared" si="29"/>
        <v>0.95175546171248127</v>
      </c>
      <c r="J54" s="103">
        <v>120.45804293999979</v>
      </c>
      <c r="K54" s="101">
        <f>J54/J$5*100</f>
        <v>0.33864913851943668</v>
      </c>
      <c r="L54" s="103">
        <f t="shared" si="3"/>
        <v>729.61122539999974</v>
      </c>
      <c r="M54" s="101">
        <f>L54/L$5*100</f>
        <v>0.73273796538165281</v>
      </c>
    </row>
    <row r="55" spans="1:13" x14ac:dyDescent="0.2">
      <c r="A55" s="71" t="s">
        <v>176</v>
      </c>
      <c r="B55" s="100">
        <v>925.32619172999978</v>
      </c>
      <c r="C55" s="102">
        <f t="shared" ref="C55" si="34">B55/B$5*100</f>
        <v>2.138888888754646</v>
      </c>
      <c r="D55" s="100">
        <v>1187.4964724499991</v>
      </c>
      <c r="E55" s="102">
        <f>D55/D$5*100</f>
        <v>4.0031496204255088</v>
      </c>
      <c r="F55" s="100">
        <f>B55+D55</f>
        <v>2112.8226641799988</v>
      </c>
      <c r="G55" s="102">
        <f>F55/F$5*100</f>
        <v>2.8972122220997787</v>
      </c>
      <c r="H55" s="100">
        <v>983.25866423999912</v>
      </c>
      <c r="I55" s="102">
        <f t="shared" ref="I55" si="35">H55/H$5*100</f>
        <v>1.5362667895574671</v>
      </c>
      <c r="J55" s="100">
        <v>2008.4342236000016</v>
      </c>
      <c r="K55" s="102">
        <f>J55/J$5*100</f>
        <v>5.6464018756628773</v>
      </c>
      <c r="L55" s="100">
        <f>H55+J55</f>
        <v>2991.6928878400008</v>
      </c>
      <c r="M55" s="102">
        <f>L55/L$5*100</f>
        <v>3.0045137511156557</v>
      </c>
    </row>
    <row r="56" spans="1:13" x14ac:dyDescent="0.2">
      <c r="C56" s="107"/>
      <c r="D56" s="57"/>
      <c r="E56" s="107"/>
      <c r="F56" s="57"/>
      <c r="G56" s="107"/>
    </row>
    <row r="57" spans="1:13" x14ac:dyDescent="0.2">
      <c r="B57" s="89"/>
      <c r="C57" s="108"/>
      <c r="D57" s="89"/>
      <c r="E57" s="108"/>
      <c r="F57" s="89"/>
      <c r="G57" s="108"/>
      <c r="H57" s="89"/>
      <c r="I57" s="108"/>
      <c r="J57" s="89"/>
      <c r="K57" s="108"/>
      <c r="L57" s="89"/>
      <c r="M57" s="108"/>
    </row>
    <row r="58" spans="1:13" x14ac:dyDescent="0.2">
      <c r="B58" s="89"/>
      <c r="C58" s="108"/>
      <c r="D58" s="89"/>
      <c r="E58" s="108"/>
      <c r="F58" s="89"/>
      <c r="G58" s="108"/>
      <c r="H58" s="89"/>
      <c r="I58" s="108"/>
      <c r="J58" s="89"/>
      <c r="K58" s="108"/>
      <c r="L58" s="89"/>
      <c r="M58" s="108"/>
    </row>
    <row r="59" spans="1:13" x14ac:dyDescent="0.2">
      <c r="B59" s="68"/>
      <c r="C59" s="109"/>
      <c r="D59" s="68"/>
      <c r="E59" s="109"/>
      <c r="F59" s="68"/>
      <c r="G59" s="109"/>
      <c r="H59" s="68"/>
      <c r="I59" s="109"/>
      <c r="J59" s="68"/>
      <c r="K59" s="109"/>
      <c r="L59" s="68"/>
      <c r="M59" s="109"/>
    </row>
    <row r="60" spans="1:13" x14ac:dyDescent="0.2">
      <c r="C60" s="107"/>
      <c r="D60" s="57"/>
      <c r="E60" s="107"/>
      <c r="F60" s="57"/>
      <c r="G60" s="107"/>
    </row>
    <row r="61" spans="1:13" x14ac:dyDescent="0.2">
      <c r="C61" s="107"/>
      <c r="D61" s="57"/>
      <c r="E61" s="107"/>
      <c r="F61" s="57"/>
      <c r="G61" s="107"/>
    </row>
    <row r="62" spans="1:13" x14ac:dyDescent="0.2">
      <c r="C62" s="107"/>
      <c r="D62" s="57"/>
      <c r="E62" s="107"/>
      <c r="F62" s="57"/>
      <c r="G62" s="107"/>
    </row>
    <row r="63" spans="1:13" x14ac:dyDescent="0.2">
      <c r="C63" s="107"/>
      <c r="D63" s="57"/>
      <c r="E63" s="107"/>
      <c r="F63" s="57"/>
      <c r="G63" s="107"/>
    </row>
    <row r="64" spans="1:13" x14ac:dyDescent="0.2">
      <c r="C64" s="107"/>
      <c r="D64" s="57"/>
      <c r="E64" s="107"/>
      <c r="F64" s="57"/>
      <c r="G64" s="107"/>
    </row>
    <row r="65" spans="3:7" x14ac:dyDescent="0.2">
      <c r="C65" s="107"/>
      <c r="D65" s="57"/>
      <c r="E65" s="107"/>
      <c r="F65" s="57"/>
      <c r="G65" s="107"/>
    </row>
    <row r="66" spans="3:7" x14ac:dyDescent="0.2">
      <c r="C66" s="107"/>
      <c r="D66" s="57"/>
      <c r="E66" s="107"/>
      <c r="F66" s="57"/>
      <c r="G66" s="107"/>
    </row>
    <row r="67" spans="3:7" x14ac:dyDescent="0.2">
      <c r="C67" s="107"/>
      <c r="D67" s="57"/>
      <c r="E67" s="107"/>
      <c r="F67" s="57"/>
      <c r="G67" s="107"/>
    </row>
    <row r="68" spans="3:7" x14ac:dyDescent="0.2">
      <c r="C68" s="107"/>
      <c r="D68" s="57"/>
      <c r="E68" s="107"/>
      <c r="F68" s="57"/>
      <c r="G68" s="107"/>
    </row>
    <row r="69" spans="3:7" x14ac:dyDescent="0.2">
      <c r="C69" s="107"/>
      <c r="D69" s="57"/>
      <c r="E69" s="107"/>
      <c r="F69" s="57"/>
      <c r="G69" s="107"/>
    </row>
    <row r="70" spans="3:7" x14ac:dyDescent="0.2">
      <c r="C70" s="107"/>
      <c r="D70" s="57"/>
      <c r="E70" s="107"/>
      <c r="F70" s="57"/>
      <c r="G70" s="107"/>
    </row>
    <row r="71" spans="3:7" x14ac:dyDescent="0.2">
      <c r="C71" s="107"/>
      <c r="D71" s="57"/>
      <c r="E71" s="107"/>
      <c r="F71" s="57"/>
      <c r="G71" s="107"/>
    </row>
    <row r="72" spans="3:7" x14ac:dyDescent="0.2">
      <c r="C72" s="107"/>
      <c r="D72" s="57"/>
      <c r="E72" s="107"/>
      <c r="F72" s="57"/>
      <c r="G72" s="107"/>
    </row>
    <row r="73" spans="3:7" x14ac:dyDescent="0.2">
      <c r="C73" s="107"/>
      <c r="D73" s="57"/>
      <c r="E73" s="107"/>
      <c r="F73" s="57"/>
      <c r="G73" s="107"/>
    </row>
    <row r="74" spans="3:7" x14ac:dyDescent="0.2">
      <c r="C74" s="107"/>
      <c r="D74" s="57"/>
      <c r="E74" s="107"/>
      <c r="F74" s="57"/>
      <c r="G74" s="107"/>
    </row>
    <row r="75" spans="3:7" x14ac:dyDescent="0.2">
      <c r="C75" s="107"/>
      <c r="D75" s="57"/>
      <c r="E75" s="107"/>
      <c r="F75" s="57"/>
      <c r="G75" s="107"/>
    </row>
    <row r="76" spans="3:7" x14ac:dyDescent="0.2">
      <c r="C76" s="107"/>
      <c r="D76" s="57"/>
      <c r="E76" s="107"/>
      <c r="F76" s="57"/>
      <c r="G76" s="107"/>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9" orientation="landscape" r:id="rId1"/>
  <ignoredErrors>
    <ignoredError sqref="B15:J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Content</vt:lpstr>
      <vt:lpstr>1. Trade turnover</vt:lpstr>
      <vt:lpstr>2. Commodity structure</vt:lpstr>
      <vt:lpstr>3. Export of certain goods</vt:lpstr>
      <vt:lpstr>4. Geographical structure</vt:lpstr>
      <vt:lpstr>'1. Trade turnover'!Внешнеторговый_оборот_Республики_Казахстан_в_2018_и_2019_годах</vt:lpstr>
      <vt:lpstr>'1. Trade turnover'!Область_печати</vt:lpstr>
      <vt:lpstr>'2. Commodity structure'!Область_печати</vt:lpstr>
      <vt:lpstr>'3. Export of certain goods'!Область_печати</vt:lpstr>
      <vt:lpstr>'4. Geographical structure'!Область_печати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Гаухар Омарова</cp:lastModifiedBy>
  <cp:lastPrinted>2020-01-09T04:10:22Z</cp:lastPrinted>
  <dcterms:created xsi:type="dcterms:W3CDTF">2014-04-01T03:37:01Z</dcterms:created>
  <dcterms:modified xsi:type="dcterms:W3CDTF">2026-01-22T06:48:49Z</dcterms:modified>
</cp:coreProperties>
</file>