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1130" windowHeight="5760" activeTab="11"/>
  </bookViews>
  <sheets>
    <sheet name="01.01.12" sheetId="1" r:id="rId1"/>
    <sheet name="01.02.12" sheetId="2" r:id="rId2"/>
    <sheet name="01.03.12" sheetId="3" r:id="rId3"/>
    <sheet name="01.04.12" sheetId="4" r:id="rId4"/>
    <sheet name="01.05.12" sheetId="5" r:id="rId5"/>
    <sheet name="01.06.12" sheetId="6" r:id="rId6"/>
    <sheet name="01.07.12" sheetId="7" r:id="rId7"/>
    <sheet name="01.08.12" sheetId="8" r:id="rId8"/>
    <sheet name="01.09.12" sheetId="9" r:id="rId9"/>
    <sheet name="01.10.12" sheetId="10" r:id="rId10"/>
    <sheet name="01.11.12" sheetId="11" r:id="rId11"/>
    <sheet name="01.12.12" sheetId="12" r:id="rId12"/>
  </sheets>
  <definedNames/>
  <calcPr fullCalcOnLoad="1"/>
</workbook>
</file>

<file path=xl/sharedStrings.xml><?xml version="1.0" encoding="utf-8"?>
<sst xmlns="http://schemas.openxmlformats.org/spreadsheetml/2006/main" count="1424" uniqueCount="105">
  <si>
    <t>-</t>
  </si>
  <si>
    <t>х</t>
  </si>
  <si>
    <t>№</t>
  </si>
  <si>
    <t>Title of organisation/funds</t>
  </si>
  <si>
    <t>Own capital adequacy K1</t>
  </si>
  <si>
    <t>coefficients of nominal income K2</t>
  </si>
  <si>
    <t>Liquid and other assets</t>
  </si>
  <si>
    <t>Liabilities according balance-sheet</t>
  </si>
  <si>
    <t>Credit risk</t>
  </si>
  <si>
    <t>Market risk</t>
  </si>
  <si>
    <t>Operation risk</t>
  </si>
  <si>
    <t>Cost of financial instruments, weighed by risk degree (WPA)</t>
  </si>
  <si>
    <t>Current value of pension assets under management (before risk weghting) CPA</t>
  </si>
  <si>
    <t>Own capital adequacy k1</t>
  </si>
  <si>
    <t>appointed standard</t>
  </si>
  <si>
    <t>К1 compliance</t>
  </si>
  <si>
    <t>summary К1 of APF and  OEIMPA</t>
  </si>
  <si>
    <t>summary fulfillment of k1</t>
  </si>
  <si>
    <t>K2 
Minimal yield value
(60)</t>
  </si>
  <si>
    <t>Specific interest risk</t>
  </si>
  <si>
    <t>General interest risk</t>
  </si>
  <si>
    <t>Currency risk</t>
  </si>
  <si>
    <t>Stock risk</t>
  </si>
  <si>
    <t xml:space="preserve">APF “Ular Umit”, JSC </t>
  </si>
  <si>
    <t xml:space="preserve">APF “Grantum” subsidiary company of “Kazcommertsbank”, JSC </t>
  </si>
  <si>
    <t>APF “GNPF”, JSC  *</t>
  </si>
  <si>
    <t>APF “NefteGaz-Dem”, JSC  *</t>
  </si>
  <si>
    <t>APF “Capital” subsidiary company of “BankCenterCredit”, JSC  *</t>
  </si>
  <si>
    <t xml:space="preserve">APF “RESPUBLICA”, JSC * </t>
  </si>
  <si>
    <t>Average weighted coefficient of nominal income on APF pension assets</t>
  </si>
  <si>
    <t>Adjusted average weighted coefficient of nominal income on APF pension assets</t>
  </si>
  <si>
    <t>* -  accumulative pension funds with own realization the investment management of pension assets</t>
  </si>
  <si>
    <t xml:space="preserve"> Provision at K2 negative rejection</t>
  </si>
  <si>
    <t>APF “Astana”, JSC  *</t>
  </si>
  <si>
    <t>К2  for the period December2010 – December2011 (12)</t>
  </si>
  <si>
    <t xml:space="preserve"> К2  for the period December2008 – December2011 (36)</t>
  </si>
  <si>
    <t>К2  for the period December2006 – December2011 (60)</t>
  </si>
  <si>
    <t>Information on prudential compliance by  accumulative pension funds and pension assets management organizations on  January 1, 2012</t>
  </si>
  <si>
    <t xml:space="preserve">APF “Atameken” subsidiary company of “Nurbank”, JSC </t>
  </si>
  <si>
    <t xml:space="preserve">APF “Industrial Kazakhstan”, JSC (renamed from “Kazakhmys” Accumulative Pension Fund”, JSC) </t>
  </si>
  <si>
    <t>Investment management of Pension assets organization “Zhetysu”, JSC</t>
  </si>
  <si>
    <t>Investment management of Pension assets organization “Grantum Asset management” (subsidiary company of Kazcommertsbank”, JSC)</t>
  </si>
  <si>
    <t>APF Halyk bank Kazakhstan”, JSC subsidiary of “HalykBank of Kazakhstan”, JSC *</t>
  </si>
  <si>
    <t>OAPF “Otan”, JSC  *</t>
  </si>
  <si>
    <t>APF “Astana”, JSC *</t>
  </si>
  <si>
    <t>APF “NefteGaz-Dem”, JSC *</t>
  </si>
  <si>
    <t>APF “Industrial Kazakhstan”, JSC (renamed from “Kazakhmys” APF”, JSC)*</t>
  </si>
  <si>
    <t>APF “GNPF”, JSC*</t>
  </si>
  <si>
    <t xml:space="preserve">APF “Atameken” subsidiary company of Nurbank, JSC* </t>
  </si>
  <si>
    <t>fulfillment of k2</t>
  </si>
  <si>
    <t>К2  for the period  January 2007  – January 2012 (60)</t>
  </si>
  <si>
    <t>К2  for the period  January 2009  – January 2012 (36)</t>
  </si>
  <si>
    <t>К2  for the period  January 2011  – January 2012 (12)</t>
  </si>
  <si>
    <t>coefficients of nominal income K2 of accumulative pension funds conservative invest portfolio</t>
  </si>
  <si>
    <t>coefficients of nominal income K2 of accumulative pension funds moderate invest portfolio</t>
  </si>
  <si>
    <t>(thousand tenge)</t>
  </si>
  <si>
    <t>Information on prudential compliance by  accumulative pension funds and pension assets management organizations on  Februay 1, 2012</t>
  </si>
  <si>
    <t>“OAPF “Otan”, JSC  *</t>
  </si>
  <si>
    <t xml:space="preserve">APF "Industrial Kazakhstan", JSC (renamed from “Kazakhmys" Accumulative Pension Fund”, JSC) </t>
  </si>
  <si>
    <t>"APF Halyk bank Kazakhstan”, JSC subsidiary of "HalykBank of Kazakhstan", JSC *</t>
  </si>
  <si>
    <t xml:space="preserve">APF “Atameken” subsidiary company of Nurbank, JSC </t>
  </si>
  <si>
    <t>“Investment management of Pension assets organization “Grantum Asset management” (subsidiary company of Kazcommertsbank”, JSC)</t>
  </si>
  <si>
    <t>“Investment management of Pension assets organization “Zhetysu”, JSC</t>
  </si>
  <si>
    <t>К2  for the period  February 2007  – February 2012 (60)</t>
  </si>
  <si>
    <t>К2  for the period  February 2009  – February 2012 (36)</t>
  </si>
  <si>
    <t>К2  for the period  February 2011  – February 2012 (12)</t>
  </si>
  <si>
    <t>Information on prudential compliance by  accumulative pension funds and pension assets management organizations on  March 1, 2012</t>
  </si>
  <si>
    <t>К2  for the period  March 2007  – March 2012 (60)</t>
  </si>
  <si>
    <t>К2  for the period  March 2009  – March 2012 (36)</t>
  </si>
  <si>
    <t>К2  for the period  March 2011  – March 2012 (12)</t>
  </si>
  <si>
    <t>Information on prudential compliance by  accumulative pension funds and pension assets management organizations on  April 1, 2012</t>
  </si>
  <si>
    <t>К2  for the period  April2007  – April2012 (60)</t>
  </si>
  <si>
    <t>К2  for the period  April2009  – April2012 (36)</t>
  </si>
  <si>
    <t>К2  for the period  April2011  – April2012 (12)</t>
  </si>
  <si>
    <t>Information on prudential compliance by  accumulative pension funds and pension assets management organizations on  May 1, 2012</t>
  </si>
  <si>
    <t>К2  for the period  May 2007  – May 2012 (60)</t>
  </si>
  <si>
    <t>К2  for the period  May 2009  – May 2012 (36)</t>
  </si>
  <si>
    <t>К2  for the period  May 2011  – May 2012 (12)</t>
  </si>
  <si>
    <t>Information on prudential compliance by  accumulative pension funds and pension assets management organizations on  June 1, 2012</t>
  </si>
  <si>
    <t>К2  for the period  June 2007  – June 2012 (60)</t>
  </si>
  <si>
    <t>К2  for the period  June 2009  – June 2012 (36)</t>
  </si>
  <si>
    <t>К2  for the period  June 2011  – June 2012 (12)</t>
  </si>
  <si>
    <t>Information on prudential compliance by  accumulative pension funds and pension assets management organizations on  July 1, 2012</t>
  </si>
  <si>
    <t>К2  for the period  July 2007  – July 2012 (60)</t>
  </si>
  <si>
    <t>К2  for the period  July 2009  – July 2012 (36)</t>
  </si>
  <si>
    <t>К2  for the period  July 2011  – July 2012 (12)</t>
  </si>
  <si>
    <t>Information on prudential compliance by  accumulative pension funds and pension assets management organizations on  August 1, 2012</t>
  </si>
  <si>
    <t>К2  for the period  August 2007  – August 2012 (60)</t>
  </si>
  <si>
    <t>К2  for the period  August 2009  – August 2012 (36)</t>
  </si>
  <si>
    <t>К2  for the period  August 2011  – August 2012 (12)</t>
  </si>
  <si>
    <t>Information on prudential compliance by  accumulative pension funds and pension assets management organizations on  September 1, 2012</t>
  </si>
  <si>
    <t>YES</t>
  </si>
  <si>
    <t>К2  for the period  September 2007  – September 2012 (60)</t>
  </si>
  <si>
    <t>К2  for the period  September 2009  – September 2012 (36)</t>
  </si>
  <si>
    <t>К2  for the period  September 2011  – September 2012 (12)</t>
  </si>
  <si>
    <t>Information on prudential compliance by  accumulative pension funds and pension assets management organizations on  October 1, 2012</t>
  </si>
  <si>
    <t>К2  for the period  October 2007  – October 2012 (60)</t>
  </si>
  <si>
    <t>К2  for the period  October 2009  – October 2012 (36)</t>
  </si>
  <si>
    <t>К2  for the period  October 2011  – October 2012 (12)</t>
  </si>
  <si>
    <t>Information on prudential compliance by  accumulative pension funds and pension assets management organizations on  November 1, 2012</t>
  </si>
  <si>
    <t>К2  for the period  November  2007  – November 2012 (60)</t>
  </si>
  <si>
    <t>К2  for the period  November 2009  – November 2012 (36)</t>
  </si>
  <si>
    <t>К2  for the period  November 2011  – November 2012 (12)</t>
  </si>
  <si>
    <t>К2  for the period  November 2007  – November 2012 (60)</t>
  </si>
  <si>
    <t>Information on prudential compliance by  accumulative pension funds and pension assets management organizations on  December 1, 2012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</si>
</sst>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0.000000"/>
    <numFmt numFmtId="184" formatCode="#,##0.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28" fillId="0" borderId="0">
      <alignment horizontal="left" vertical="center"/>
      <protection/>
    </xf>
    <xf numFmtId="0" fontId="28" fillId="0" borderId="0">
      <alignment horizontal="center"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0" fillId="0" borderId="0" xfId="0" applyFont="1" applyFill="1" applyAlignment="1">
      <alignment/>
    </xf>
    <xf numFmtId="180" fontId="21" fillId="0" borderId="0" xfId="57" applyNumberFormat="1" applyFont="1" applyFill="1" applyBorder="1" applyAlignment="1">
      <alignment horizontal="center" wrapText="1"/>
      <protection/>
    </xf>
    <xf numFmtId="0" fontId="21" fillId="0" borderId="10" xfId="59" applyFont="1" applyFill="1" applyBorder="1" applyAlignment="1" applyProtection="1">
      <alignment horizontal="center" vertical="center" wrapText="1"/>
      <protection/>
    </xf>
    <xf numFmtId="14" fontId="21" fillId="0" borderId="10" xfId="59" applyNumberFormat="1" applyFont="1" applyFill="1" applyBorder="1" applyAlignment="1" applyProtection="1">
      <alignment horizontal="center" vertical="center" wrapText="1"/>
      <protection/>
    </xf>
    <xf numFmtId="0" fontId="21" fillId="0" borderId="0" xfId="59" applyFont="1" applyFill="1" applyAlignment="1" applyProtection="1">
      <alignment horizontal="left" vertical="center" wrapText="1" indent="2"/>
      <protection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59" applyFont="1" applyFill="1" applyBorder="1" applyAlignment="1" applyProtection="1">
      <alignment horizontal="left" vertical="center" wrapText="1"/>
      <protection/>
    </xf>
    <xf numFmtId="186" fontId="20" fillId="0" borderId="0" xfId="57" applyNumberFormat="1" applyFont="1" applyFill="1" applyBorder="1" applyAlignment="1">
      <alignment horizontal="center" vertical="center" wrapText="1"/>
      <protection/>
    </xf>
    <xf numFmtId="4" fontId="20" fillId="0" borderId="0" xfId="57" applyNumberFormat="1" applyFont="1" applyFill="1" applyBorder="1" applyAlignment="1">
      <alignment horizontal="center" vertical="center" wrapText="1"/>
      <protection/>
    </xf>
    <xf numFmtId="186" fontId="21" fillId="0" borderId="0" xfId="59" applyNumberFormat="1" applyFont="1" applyFill="1" applyAlignment="1" applyProtection="1">
      <alignment horizontal="left" vertical="center" wrapText="1" indent="2"/>
      <protection/>
    </xf>
    <xf numFmtId="1" fontId="21" fillId="0" borderId="0" xfId="59" applyNumberFormat="1" applyFont="1" applyFill="1" applyAlignment="1" applyProtection="1">
      <alignment horizontal="left" vertical="center" wrapText="1" indent="2"/>
      <protection/>
    </xf>
    <xf numFmtId="0" fontId="21" fillId="0" borderId="0" xfId="59" applyFont="1" applyFill="1" applyAlignment="1" applyProtection="1">
      <alignment horizontal="left" wrapText="1" indent="2"/>
      <protection/>
    </xf>
    <xf numFmtId="1" fontId="21" fillId="0" borderId="0" xfId="58" applyNumberFormat="1" applyFont="1" applyFill="1" applyAlignment="1" applyProtection="1">
      <alignment horizontal="left" vertical="center" wrapText="1" indent="2"/>
      <protection/>
    </xf>
    <xf numFmtId="0" fontId="21" fillId="0" borderId="0" xfId="58" applyFont="1" applyFill="1" applyAlignment="1" applyProtection="1">
      <alignment horizontal="left" vertical="center" wrapText="1" indent="2"/>
      <protection/>
    </xf>
    <xf numFmtId="0" fontId="21" fillId="0" borderId="10" xfId="58" applyFont="1" applyFill="1" applyBorder="1" applyAlignment="1" applyProtection="1">
      <alignment horizontal="center" vertical="center" wrapText="1"/>
      <protection/>
    </xf>
    <xf numFmtId="14" fontId="21" fillId="0" borderId="10" xfId="58" applyNumberFormat="1" applyFont="1" applyFill="1" applyBorder="1" applyAlignment="1" applyProtection="1">
      <alignment horizontal="center" vertical="center" wrapText="1"/>
      <protection/>
    </xf>
    <xf numFmtId="186" fontId="21" fillId="0" borderId="0" xfId="58" applyNumberFormat="1" applyFont="1" applyFill="1" applyAlignment="1" applyProtection="1">
      <alignment horizontal="left" vertical="center" wrapText="1" indent="2"/>
      <protection/>
    </xf>
    <xf numFmtId="180" fontId="21" fillId="0" borderId="0" xfId="56" applyNumberFormat="1" applyFont="1" applyFill="1" applyBorder="1" applyAlignment="1">
      <alignment horizontal="center" wrapText="1"/>
      <protection/>
    </xf>
    <xf numFmtId="0" fontId="20" fillId="0" borderId="0" xfId="59" applyFont="1" applyFill="1" applyBorder="1" applyAlignment="1" applyProtection="1">
      <alignment horizontal="center" vertical="center" wrapText="1"/>
      <protection/>
    </xf>
    <xf numFmtId="0" fontId="20" fillId="0" borderId="0" xfId="58" applyFont="1" applyFill="1" applyBorder="1" applyAlignment="1" applyProtection="1">
      <alignment horizontal="left" vertical="center" wrapText="1"/>
      <protection/>
    </xf>
    <xf numFmtId="186" fontId="20" fillId="0" borderId="0" xfId="56" applyNumberFormat="1" applyFont="1" applyFill="1" applyBorder="1" applyAlignment="1">
      <alignment horizontal="center" vertical="center" wrapText="1"/>
      <protection/>
    </xf>
    <xf numFmtId="4" fontId="20" fillId="0" borderId="0" xfId="56" applyNumberFormat="1" applyFont="1" applyFill="1" applyBorder="1" applyAlignment="1">
      <alignment horizontal="center" vertical="center" wrapText="1"/>
      <protection/>
    </xf>
    <xf numFmtId="0" fontId="21" fillId="0" borderId="0" xfId="58" applyFont="1" applyFill="1" applyAlignment="1" applyProtection="1">
      <alignment horizontal="left" wrapText="1" indent="2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2" fillId="0" borderId="0" xfId="59" applyFont="1" applyFill="1" applyBorder="1" applyAlignment="1" applyProtection="1">
      <alignment horizontal="center" vertical="center"/>
      <protection/>
    </xf>
    <xf numFmtId="0" fontId="22" fillId="0" borderId="0" xfId="58" applyFont="1" applyFill="1" applyBorder="1" applyAlignment="1" applyProtection="1">
      <alignment horizontal="left" vertical="center"/>
      <protection/>
    </xf>
    <xf numFmtId="0" fontId="20" fillId="0" borderId="11" xfId="59" applyFont="1" applyFill="1" applyBorder="1" applyAlignment="1" applyProtection="1">
      <alignment horizontal="center" vertical="center" wrapText="1"/>
      <protection/>
    </xf>
    <xf numFmtId="0" fontId="20" fillId="0" borderId="11" xfId="58" applyFont="1" applyFill="1" applyBorder="1" applyAlignment="1" applyProtection="1">
      <alignment horizontal="center" vertical="center" wrapText="1"/>
      <protection/>
    </xf>
    <xf numFmtId="3" fontId="20" fillId="0" borderId="12" xfId="59" applyNumberFormat="1" applyFont="1" applyFill="1" applyBorder="1" applyAlignment="1" applyProtection="1">
      <alignment horizontal="center" vertical="center" wrapText="1"/>
      <protection/>
    </xf>
    <xf numFmtId="191" fontId="20" fillId="0" borderId="12" xfId="57" applyNumberFormat="1" applyFont="1" applyFill="1" applyBorder="1" applyAlignment="1">
      <alignment horizontal="center" vertical="center" wrapText="1"/>
      <protection/>
    </xf>
    <xf numFmtId="186" fontId="20" fillId="0" borderId="12" xfId="57" applyNumberFormat="1" applyFont="1" applyFill="1" applyBorder="1" applyAlignment="1">
      <alignment horizontal="center" vertical="center" wrapText="1"/>
      <protection/>
    </xf>
    <xf numFmtId="3" fontId="20" fillId="0" borderId="13" xfId="59" applyNumberFormat="1" applyFont="1" applyFill="1" applyBorder="1" applyAlignment="1" applyProtection="1">
      <alignment horizontal="center" vertical="center" wrapText="1"/>
      <protection/>
    </xf>
    <xf numFmtId="186" fontId="20" fillId="0" borderId="13" xfId="57" applyNumberFormat="1" applyFont="1" applyFill="1" applyBorder="1" applyAlignment="1">
      <alignment horizontal="center" vertical="center" wrapText="1"/>
      <protection/>
    </xf>
    <xf numFmtId="3" fontId="20" fillId="33" borderId="13" xfId="59" applyNumberFormat="1" applyFont="1" applyFill="1" applyBorder="1" applyAlignment="1" applyProtection="1">
      <alignment horizontal="center" vertical="center" wrapText="1"/>
      <protection/>
    </xf>
    <xf numFmtId="1" fontId="20" fillId="0" borderId="13" xfId="59" applyNumberFormat="1" applyFont="1" applyFill="1" applyBorder="1" applyAlignment="1" applyProtection="1">
      <alignment horizontal="center" vertical="center" wrapText="1"/>
      <protection/>
    </xf>
    <xf numFmtId="2" fontId="23" fillId="0" borderId="13" xfId="35" applyNumberFormat="1" applyFont="1" applyFill="1" applyBorder="1" applyAlignment="1" quotePrefix="1">
      <alignment horizontal="center" vertical="center" wrapText="1"/>
      <protection/>
    </xf>
    <xf numFmtId="0" fontId="44" fillId="0" borderId="13" xfId="36" applyFont="1" applyFill="1" applyBorder="1" applyAlignment="1">
      <alignment horizontal="center" vertical="center" wrapText="1"/>
      <protection/>
    </xf>
    <xf numFmtId="4" fontId="44" fillId="0" borderId="13" xfId="36" applyNumberFormat="1" applyFont="1" applyFill="1" applyBorder="1" applyAlignment="1">
      <alignment horizontal="center" vertical="center" wrapText="1"/>
      <protection/>
    </xf>
    <xf numFmtId="3" fontId="20" fillId="0" borderId="14" xfId="59" applyNumberFormat="1" applyFont="1" applyFill="1" applyBorder="1" applyAlignment="1" applyProtection="1">
      <alignment horizontal="center" vertical="center" wrapText="1"/>
      <protection/>
    </xf>
    <xf numFmtId="186" fontId="20" fillId="0" borderId="14" xfId="57" applyNumberFormat="1" applyFont="1" applyFill="1" applyBorder="1" applyAlignment="1">
      <alignment horizontal="center" vertical="center" wrapText="1"/>
      <protection/>
    </xf>
    <xf numFmtId="4" fontId="45" fillId="0" borderId="14" xfId="36" applyNumberFormat="1" applyFont="1" applyFill="1" applyBorder="1" applyAlignment="1">
      <alignment horizontal="center" vertical="center" wrapText="1"/>
      <protection/>
    </xf>
    <xf numFmtId="2" fontId="44" fillId="0" borderId="13" xfId="36" applyNumberFormat="1" applyFont="1" applyFill="1" applyBorder="1" applyAlignment="1">
      <alignment horizontal="center" vertical="center" wrapText="1"/>
      <protection/>
    </xf>
    <xf numFmtId="186" fontId="20" fillId="34" borderId="12" xfId="57" applyNumberFormat="1" applyFont="1" applyFill="1" applyBorder="1" applyAlignment="1">
      <alignment horizontal="center" vertical="center" wrapText="1"/>
      <protection/>
    </xf>
    <xf numFmtId="186" fontId="20" fillId="34" borderId="13" xfId="57" applyNumberFormat="1" applyFont="1" applyFill="1" applyBorder="1" applyAlignment="1">
      <alignment horizontal="center" vertical="center" wrapText="1"/>
      <protection/>
    </xf>
    <xf numFmtId="2" fontId="23" fillId="0" borderId="13" xfId="34" applyNumberFormat="1" applyFont="1" applyFill="1" applyBorder="1" applyAlignment="1" quotePrefix="1">
      <alignment horizontal="center" vertical="center" wrapText="1"/>
      <protection/>
    </xf>
    <xf numFmtId="186" fontId="20" fillId="34" borderId="14" xfId="57" applyNumberFormat="1" applyFont="1" applyFill="1" applyBorder="1" applyAlignment="1">
      <alignment horizontal="center" vertical="center" wrapText="1"/>
      <protection/>
    </xf>
    <xf numFmtId="3" fontId="20" fillId="2" borderId="12" xfId="59" applyNumberFormat="1" applyFont="1" applyFill="1" applyBorder="1" applyAlignment="1" applyProtection="1">
      <alignment horizontal="center" vertical="center" wrapText="1"/>
      <protection/>
    </xf>
    <xf numFmtId="3" fontId="20" fillId="2" borderId="13" xfId="59" applyNumberFormat="1" applyFont="1" applyFill="1" applyBorder="1" applyAlignment="1" applyProtection="1">
      <alignment horizontal="center" vertical="center" wrapText="1"/>
      <protection/>
    </xf>
    <xf numFmtId="4" fontId="20" fillId="0" borderId="13" xfId="57" applyNumberFormat="1" applyFont="1" applyFill="1" applyBorder="1" applyAlignment="1">
      <alignment horizontal="center" vertical="center" wrapText="1"/>
      <protection/>
    </xf>
    <xf numFmtId="3" fontId="20" fillId="33" borderId="12" xfId="59" applyNumberFormat="1" applyFont="1" applyFill="1" applyBorder="1" applyAlignment="1" applyProtection="1">
      <alignment horizontal="center" vertical="center" wrapText="1"/>
      <protection/>
    </xf>
    <xf numFmtId="2" fontId="23" fillId="0" borderId="14" xfId="34" applyNumberFormat="1" applyFont="1" applyFill="1" applyBorder="1" applyAlignment="1" quotePrefix="1">
      <alignment horizontal="center" vertical="center" wrapText="1"/>
      <protection/>
    </xf>
    <xf numFmtId="4" fontId="44" fillId="0" borderId="14" xfId="36" applyNumberFormat="1" applyFont="1" applyFill="1" applyBorder="1" applyAlignment="1">
      <alignment horizontal="center" vertical="center" wrapText="1"/>
      <protection/>
    </xf>
    <xf numFmtId="0" fontId="21" fillId="0" borderId="12" xfId="59" applyFont="1" applyFill="1" applyBorder="1" applyAlignment="1" applyProtection="1">
      <alignment horizontal="left" vertical="center" wrapText="1" indent="2"/>
      <protection/>
    </xf>
    <xf numFmtId="0" fontId="21" fillId="0" borderId="13" xfId="59" applyFont="1" applyFill="1" applyBorder="1" applyAlignment="1" applyProtection="1">
      <alignment horizontal="left" vertical="center" wrapText="1" indent="2"/>
      <protection/>
    </xf>
    <xf numFmtId="0" fontId="20" fillId="0" borderId="13" xfId="0" applyFont="1" applyFill="1" applyBorder="1" applyAlignment="1">
      <alignment/>
    </xf>
    <xf numFmtId="0" fontId="21" fillId="0" borderId="14" xfId="59" applyFont="1" applyFill="1" applyBorder="1" applyAlignment="1" applyProtection="1">
      <alignment horizontal="left" vertical="center" wrapText="1" indent="2"/>
      <protection/>
    </xf>
    <xf numFmtId="2" fontId="23" fillId="34" borderId="13" xfId="34" applyNumberFormat="1" applyFont="1" applyFill="1" applyBorder="1" applyAlignment="1" quotePrefix="1">
      <alignment horizontal="center" vertical="center" wrapText="1"/>
      <protection/>
    </xf>
    <xf numFmtId="4" fontId="20" fillId="34" borderId="13" xfId="57" applyNumberFormat="1" applyFont="1" applyFill="1" applyBorder="1" applyAlignment="1">
      <alignment horizontal="center" vertical="center" wrapText="1"/>
      <protection/>
    </xf>
    <xf numFmtId="4" fontId="44" fillId="34" borderId="13" xfId="36" applyNumberFormat="1" applyFont="1" applyFill="1" applyBorder="1" applyAlignment="1">
      <alignment horizontal="center" vertical="center" wrapText="1"/>
      <protection/>
    </xf>
    <xf numFmtId="3" fontId="20" fillId="34" borderId="13" xfId="59" applyNumberFormat="1" applyFont="1" applyFill="1" applyBorder="1" applyAlignment="1" applyProtection="1">
      <alignment horizontal="center" vertical="center" wrapText="1"/>
      <protection/>
    </xf>
    <xf numFmtId="3" fontId="20" fillId="34" borderId="14" xfId="59" applyNumberFormat="1" applyFont="1" applyFill="1" applyBorder="1" applyAlignment="1" applyProtection="1">
      <alignment horizontal="center" vertical="center" wrapText="1"/>
      <protection/>
    </xf>
    <xf numFmtId="2" fontId="23" fillId="34" borderId="14" xfId="34" applyNumberFormat="1" applyFont="1" applyFill="1" applyBorder="1" applyAlignment="1" quotePrefix="1">
      <alignment horizontal="center" vertical="center" wrapText="1"/>
      <protection/>
    </xf>
    <xf numFmtId="3" fontId="20" fillId="34" borderId="12" xfId="59" applyNumberFormat="1" applyFont="1" applyFill="1" applyBorder="1" applyAlignment="1" applyProtection="1">
      <alignment horizontal="center" vertical="center" wrapText="1"/>
      <protection/>
    </xf>
    <xf numFmtId="4" fontId="20" fillId="34" borderId="13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/>
    </xf>
    <xf numFmtId="2" fontId="20" fillId="0" borderId="13" xfId="57" applyNumberFormat="1" applyFont="1" applyFill="1" applyBorder="1" applyAlignment="1">
      <alignment horizontal="center" vertical="center" wrapText="1"/>
      <protection/>
    </xf>
    <xf numFmtId="4" fontId="20" fillId="0" borderId="14" xfId="0" applyNumberFormat="1" applyFont="1" applyFill="1" applyBorder="1" applyAlignment="1">
      <alignment horizontal="center" vertical="center" wrapText="1"/>
    </xf>
    <xf numFmtId="186" fontId="20" fillId="0" borderId="12" xfId="56" applyNumberFormat="1" applyFont="1" applyFill="1" applyBorder="1" applyAlignment="1">
      <alignment horizontal="center" vertical="center" wrapText="1"/>
      <protection/>
    </xf>
    <xf numFmtId="0" fontId="21" fillId="0" borderId="12" xfId="58" applyFont="1" applyFill="1" applyBorder="1" applyAlignment="1" applyProtection="1">
      <alignment horizontal="left" vertical="center" wrapText="1" indent="2"/>
      <protection/>
    </xf>
    <xf numFmtId="1" fontId="21" fillId="0" borderId="12" xfId="58" applyNumberFormat="1" applyFont="1" applyFill="1" applyBorder="1" applyAlignment="1" applyProtection="1">
      <alignment horizontal="left" vertical="center" wrapText="1" indent="2"/>
      <protection/>
    </xf>
    <xf numFmtId="186" fontId="20" fillId="0" borderId="13" xfId="56" applyNumberFormat="1" applyFont="1" applyFill="1" applyBorder="1" applyAlignment="1">
      <alignment horizontal="center" vertical="center" wrapText="1"/>
      <protection/>
    </xf>
    <xf numFmtId="186" fontId="21" fillId="0" borderId="13" xfId="58" applyNumberFormat="1" applyFont="1" applyFill="1" applyBorder="1" applyAlignment="1" applyProtection="1">
      <alignment horizontal="left" vertical="center" wrapText="1" indent="2"/>
      <protection/>
    </xf>
    <xf numFmtId="1" fontId="21" fillId="0" borderId="13" xfId="58" applyNumberFormat="1" applyFont="1" applyFill="1" applyBorder="1" applyAlignment="1" applyProtection="1">
      <alignment horizontal="left" vertical="center" wrapText="1" indent="2"/>
      <protection/>
    </xf>
    <xf numFmtId="0" fontId="21" fillId="0" borderId="13" xfId="58" applyFont="1" applyFill="1" applyBorder="1" applyAlignment="1" applyProtection="1">
      <alignment horizontal="left" vertical="center" wrapText="1" indent="2"/>
      <protection/>
    </xf>
    <xf numFmtId="1" fontId="20" fillId="0" borderId="13" xfId="58" applyNumberFormat="1" applyFont="1" applyFill="1" applyBorder="1" applyAlignment="1" applyProtection="1">
      <alignment horizontal="center" vertical="center" wrapText="1"/>
      <protection/>
    </xf>
    <xf numFmtId="186" fontId="20" fillId="0" borderId="14" xfId="56" applyNumberFormat="1" applyFont="1" applyFill="1" applyBorder="1" applyAlignment="1">
      <alignment horizontal="center" vertical="center" wrapText="1"/>
      <protection/>
    </xf>
    <xf numFmtId="186" fontId="21" fillId="0" borderId="14" xfId="58" applyNumberFormat="1" applyFont="1" applyFill="1" applyBorder="1" applyAlignment="1" applyProtection="1">
      <alignment horizontal="left" vertical="center" wrapText="1" indent="2"/>
      <protection/>
    </xf>
    <xf numFmtId="1" fontId="21" fillId="0" borderId="14" xfId="58" applyNumberFormat="1" applyFont="1" applyFill="1" applyBorder="1" applyAlignment="1" applyProtection="1">
      <alignment horizontal="left" vertical="center" wrapText="1" indent="2"/>
      <protection/>
    </xf>
    <xf numFmtId="0" fontId="21" fillId="0" borderId="14" xfId="58" applyFont="1" applyFill="1" applyBorder="1" applyAlignment="1" applyProtection="1">
      <alignment horizontal="left" vertical="center" wrapText="1" indent="2"/>
      <protection/>
    </xf>
    <xf numFmtId="1" fontId="20" fillId="0" borderId="15" xfId="59" applyNumberFormat="1" applyFont="1" applyFill="1" applyBorder="1" applyAlignment="1" applyProtection="1">
      <alignment horizontal="center" vertical="center" wrapText="1"/>
      <protection/>
    </xf>
    <xf numFmtId="3" fontId="20" fillId="0" borderId="15" xfId="59" applyNumberFormat="1" applyFont="1" applyFill="1" applyBorder="1" applyAlignment="1" applyProtection="1">
      <alignment horizontal="center" vertical="center" wrapText="1"/>
      <protection/>
    </xf>
    <xf numFmtId="3" fontId="20" fillId="33" borderId="15" xfId="59" applyNumberFormat="1" applyFont="1" applyFill="1" applyBorder="1" applyAlignment="1" applyProtection="1">
      <alignment horizontal="center" vertical="center" wrapText="1"/>
      <protection/>
    </xf>
    <xf numFmtId="186" fontId="20" fillId="0" borderId="15" xfId="57" applyNumberFormat="1" applyFont="1" applyFill="1" applyBorder="1" applyAlignment="1">
      <alignment horizontal="center" vertical="center" wrapText="1"/>
      <protection/>
    </xf>
    <xf numFmtId="2" fontId="23" fillId="0" borderId="15" xfId="35" applyNumberFormat="1" applyFont="1" applyFill="1" applyBorder="1" applyAlignment="1" quotePrefix="1">
      <alignment horizontal="center" vertical="center" wrapText="1"/>
      <protection/>
    </xf>
    <xf numFmtId="0" fontId="44" fillId="0" borderId="15" xfId="36" applyFont="1" applyFill="1" applyBorder="1" applyAlignment="1">
      <alignment horizontal="center" vertical="center" wrapText="1"/>
      <protection/>
    </xf>
    <xf numFmtId="4" fontId="44" fillId="0" borderId="15" xfId="36" applyNumberFormat="1" applyFont="1" applyFill="1" applyBorder="1" applyAlignment="1">
      <alignment horizontal="center" vertical="center" wrapText="1"/>
      <protection/>
    </xf>
    <xf numFmtId="2" fontId="44" fillId="0" borderId="15" xfId="36" applyNumberFormat="1" applyFont="1" applyFill="1" applyBorder="1" applyAlignment="1">
      <alignment horizontal="center" vertical="center" wrapText="1"/>
      <protection/>
    </xf>
    <xf numFmtId="186" fontId="20" fillId="34" borderId="15" xfId="57" applyNumberFormat="1" applyFont="1" applyFill="1" applyBorder="1" applyAlignment="1">
      <alignment horizontal="center" vertical="center" wrapText="1"/>
      <protection/>
    </xf>
    <xf numFmtId="2" fontId="23" fillId="0" borderId="15" xfId="34" applyNumberFormat="1" applyFont="1" applyFill="1" applyBorder="1" applyAlignment="1" quotePrefix="1">
      <alignment horizontal="center" vertical="center" wrapText="1"/>
      <protection/>
    </xf>
    <xf numFmtId="3" fontId="20" fillId="2" borderId="15" xfId="59" applyNumberFormat="1" applyFont="1" applyFill="1" applyBorder="1" applyAlignment="1" applyProtection="1">
      <alignment horizontal="center" vertical="center" wrapText="1"/>
      <protection/>
    </xf>
    <xf numFmtId="4" fontId="20" fillId="0" borderId="15" xfId="57" applyNumberFormat="1" applyFont="1" applyFill="1" applyBorder="1" applyAlignment="1">
      <alignment horizontal="center" vertical="center" wrapText="1"/>
      <protection/>
    </xf>
    <xf numFmtId="0" fontId="21" fillId="0" borderId="15" xfId="59" applyFont="1" applyFill="1" applyBorder="1" applyAlignment="1" applyProtection="1">
      <alignment horizontal="left" vertical="center" wrapText="1" indent="2"/>
      <protection/>
    </xf>
    <xf numFmtId="2" fontId="23" fillId="34" borderId="15" xfId="34" applyNumberFormat="1" applyFont="1" applyFill="1" applyBorder="1" applyAlignment="1" quotePrefix="1">
      <alignment horizontal="center" vertical="center" wrapText="1"/>
      <protection/>
    </xf>
    <xf numFmtId="4" fontId="20" fillId="34" borderId="15" xfId="57" applyNumberFormat="1" applyFont="1" applyFill="1" applyBorder="1" applyAlignment="1">
      <alignment horizontal="center" vertical="center" wrapText="1"/>
      <protection/>
    </xf>
    <xf numFmtId="4" fontId="44" fillId="34" borderId="15" xfId="36" applyNumberFormat="1" applyFont="1" applyFill="1" applyBorder="1" applyAlignment="1">
      <alignment horizontal="center" vertical="center" wrapText="1"/>
      <protection/>
    </xf>
    <xf numFmtId="3" fontId="20" fillId="34" borderId="15" xfId="59" applyNumberFormat="1" applyFont="1" applyFill="1" applyBorder="1" applyAlignment="1" applyProtection="1">
      <alignment horizontal="center" vertical="center" wrapText="1"/>
      <protection/>
    </xf>
    <xf numFmtId="2" fontId="20" fillId="34" borderId="15" xfId="0" applyNumberFormat="1" applyFont="1" applyFill="1" applyBorder="1" applyAlignment="1">
      <alignment horizontal="center" vertical="center"/>
    </xf>
    <xf numFmtId="2" fontId="20" fillId="0" borderId="15" xfId="57" applyNumberFormat="1" applyFont="1" applyFill="1" applyBorder="1" applyAlignment="1">
      <alignment horizontal="center" vertical="center" wrapText="1"/>
      <protection/>
    </xf>
    <xf numFmtId="1" fontId="20" fillId="0" borderId="15" xfId="58" applyNumberFormat="1" applyFont="1" applyFill="1" applyBorder="1" applyAlignment="1" applyProtection="1">
      <alignment horizontal="center" vertical="center" wrapText="1"/>
      <protection/>
    </xf>
    <xf numFmtId="186" fontId="20" fillId="0" borderId="15" xfId="56" applyNumberFormat="1" applyFont="1" applyFill="1" applyBorder="1" applyAlignment="1">
      <alignment horizontal="center" vertical="center" wrapText="1"/>
      <protection/>
    </xf>
    <xf numFmtId="186" fontId="21" fillId="0" borderId="15" xfId="58" applyNumberFormat="1" applyFont="1" applyFill="1" applyBorder="1" applyAlignment="1" applyProtection="1">
      <alignment horizontal="left" vertical="center" wrapText="1" indent="2"/>
      <protection/>
    </xf>
    <xf numFmtId="1" fontId="21" fillId="0" borderId="15" xfId="58" applyNumberFormat="1" applyFont="1" applyFill="1" applyBorder="1" applyAlignment="1" applyProtection="1">
      <alignment horizontal="left" vertical="center" wrapText="1" indent="2"/>
      <protection/>
    </xf>
    <xf numFmtId="0" fontId="21" fillId="0" borderId="15" xfId="58" applyFont="1" applyFill="1" applyBorder="1" applyAlignment="1" applyProtection="1">
      <alignment horizontal="left" vertical="center" wrapText="1" indent="2"/>
      <protection/>
    </xf>
    <xf numFmtId="2" fontId="24" fillId="0" borderId="12" xfId="35" applyNumberFormat="1" applyFont="1" applyFill="1" applyBorder="1" applyAlignment="1" quotePrefix="1">
      <alignment horizontal="center" vertical="center" wrapText="1"/>
      <protection/>
    </xf>
    <xf numFmtId="4" fontId="45" fillId="0" borderId="12" xfId="36" applyNumberFormat="1" applyFont="1" applyFill="1" applyBorder="1" applyAlignment="1">
      <alignment horizontal="center" vertical="center" wrapText="1"/>
      <protection/>
    </xf>
    <xf numFmtId="2" fontId="24" fillId="0" borderId="12" xfId="34" applyNumberFormat="1" applyFont="1" applyFill="1" applyBorder="1" applyAlignment="1" quotePrefix="1">
      <alignment horizontal="center" vertical="center" wrapText="1"/>
      <protection/>
    </xf>
    <xf numFmtId="2" fontId="23" fillId="0" borderId="12" xfId="34" applyNumberFormat="1" applyFont="1" applyFill="1" applyBorder="1" applyAlignment="1" quotePrefix="1">
      <alignment horizontal="center" vertical="center" wrapText="1"/>
      <protection/>
    </xf>
    <xf numFmtId="4" fontId="44" fillId="0" borderId="12" xfId="36" applyNumberFormat="1" applyFont="1" applyFill="1" applyBorder="1" applyAlignment="1">
      <alignment horizontal="center" vertical="center" wrapText="1"/>
      <protection/>
    </xf>
    <xf numFmtId="2" fontId="23" fillId="34" borderId="12" xfId="34" applyNumberFormat="1" applyFont="1" applyFill="1" applyBorder="1" applyAlignment="1" quotePrefix="1">
      <alignment horizontal="center" vertical="center" wrapText="1"/>
      <protection/>
    </xf>
    <xf numFmtId="4" fontId="20" fillId="34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186" fontId="21" fillId="0" borderId="12" xfId="58" applyNumberFormat="1" applyFont="1" applyFill="1" applyBorder="1" applyAlignment="1" applyProtection="1">
      <alignment horizontal="left" vertical="center" wrapText="1" indent="2"/>
      <protection/>
    </xf>
    <xf numFmtId="0" fontId="21" fillId="0" borderId="10" xfId="58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0" fillId="0" borderId="16" xfId="58" applyFont="1" applyFill="1" applyBorder="1" applyAlignment="1" applyProtection="1">
      <alignment horizontal="center" vertical="center" wrapText="1"/>
      <protection/>
    </xf>
    <xf numFmtId="0" fontId="20" fillId="0" borderId="17" xfId="58" applyFont="1" applyFill="1" applyBorder="1" applyAlignment="1" applyProtection="1">
      <alignment horizontal="center" vertical="center" wrapText="1"/>
      <protection/>
    </xf>
    <xf numFmtId="49" fontId="21" fillId="0" borderId="13" xfId="57" applyNumberFormat="1" applyFont="1" applyFill="1" applyBorder="1" applyAlignment="1">
      <alignment horizontal="left" vertical="center" wrapText="1"/>
      <protection/>
    </xf>
    <xf numFmtId="3" fontId="20" fillId="0" borderId="12" xfId="58" applyNumberFormat="1" applyFont="1" applyFill="1" applyBorder="1" applyAlignment="1" applyProtection="1">
      <alignment horizontal="center" vertical="center" wrapText="1"/>
      <protection/>
    </xf>
    <xf numFmtId="3" fontId="20" fillId="0" borderId="13" xfId="58" applyNumberFormat="1" applyFont="1" applyFill="1" applyBorder="1" applyAlignment="1" applyProtection="1">
      <alignment horizontal="center" vertical="center" wrapText="1"/>
      <protection/>
    </xf>
    <xf numFmtId="4" fontId="20" fillId="0" borderId="13" xfId="57" applyNumberFormat="1" applyFont="1" applyFill="1" applyBorder="1" applyAlignment="1">
      <alignment horizontal="center" vertical="center" wrapText="1"/>
      <protection/>
    </xf>
    <xf numFmtId="4" fontId="44" fillId="0" borderId="13" xfId="36" applyNumberFormat="1" applyFont="1" applyFill="1" applyBorder="1" applyAlignment="1">
      <alignment horizontal="center" vertical="center" wrapText="1"/>
      <protection/>
    </xf>
    <xf numFmtId="186" fontId="20" fillId="0" borderId="12" xfId="56" applyNumberFormat="1" applyFont="1" applyFill="1" applyBorder="1" applyAlignment="1">
      <alignment horizontal="center" vertical="center" wrapText="1"/>
      <protection/>
    </xf>
    <xf numFmtId="186" fontId="20" fillId="0" borderId="13" xfId="56" applyNumberFormat="1" applyFont="1" applyFill="1" applyBorder="1" applyAlignment="1">
      <alignment horizontal="center" vertical="center" wrapText="1"/>
      <protection/>
    </xf>
    <xf numFmtId="4" fontId="44" fillId="0" borderId="12" xfId="36" applyNumberFormat="1" applyFont="1" applyFill="1" applyBorder="1" applyAlignment="1">
      <alignment horizontal="center" vertical="center" wrapText="1"/>
      <protection/>
    </xf>
    <xf numFmtId="0" fontId="20" fillId="0" borderId="12" xfId="58" applyFont="1" applyFill="1" applyBorder="1" applyAlignment="1" applyProtection="1">
      <alignment horizontal="center" vertical="center" wrapText="1"/>
      <protection/>
    </xf>
    <xf numFmtId="0" fontId="20" fillId="0" borderId="13" xfId="58" applyFont="1" applyFill="1" applyBorder="1" applyAlignment="1" applyProtection="1">
      <alignment horizontal="center" vertical="center" wrapText="1"/>
      <protection/>
    </xf>
    <xf numFmtId="49" fontId="21" fillId="0" borderId="12" xfId="57" applyNumberFormat="1" applyFont="1" applyFill="1" applyBorder="1" applyAlignment="1">
      <alignment horizontal="left" vertical="center" wrapText="1"/>
      <protection/>
    </xf>
    <xf numFmtId="0" fontId="20" fillId="0" borderId="13" xfId="0" applyFont="1" applyFill="1" applyBorder="1" applyAlignment="1">
      <alignment horizontal="center" vertical="center"/>
    </xf>
    <xf numFmtId="49" fontId="20" fillId="0" borderId="13" xfId="57" applyNumberFormat="1" applyFont="1" applyFill="1" applyBorder="1" applyAlignment="1">
      <alignment horizontal="left" vertical="center" wrapText="1"/>
      <protection/>
    </xf>
    <xf numFmtId="4" fontId="20" fillId="0" borderId="12" xfId="57" applyNumberFormat="1" applyFont="1" applyFill="1" applyBorder="1" applyAlignment="1">
      <alignment horizontal="center" vertical="center" wrapText="1"/>
      <protection/>
    </xf>
    <xf numFmtId="0" fontId="21" fillId="0" borderId="12" xfId="58" applyFont="1" applyFill="1" applyBorder="1" applyAlignment="1" applyProtection="1">
      <alignment horizontal="left" vertical="center" wrapText="1"/>
      <protection/>
    </xf>
    <xf numFmtId="0" fontId="21" fillId="0" borderId="14" xfId="58" applyFont="1" applyFill="1" applyBorder="1" applyAlignment="1" applyProtection="1">
      <alignment horizontal="left" vertical="center" wrapText="1"/>
      <protection/>
    </xf>
    <xf numFmtId="49" fontId="21" fillId="0" borderId="15" xfId="57" applyNumberFormat="1" applyFont="1" applyFill="1" applyBorder="1" applyAlignment="1">
      <alignment horizontal="left" vertical="center" wrapText="1"/>
      <protection/>
    </xf>
    <xf numFmtId="0" fontId="20" fillId="0" borderId="12" xfId="59" applyFont="1" applyFill="1" applyBorder="1" applyAlignment="1" applyProtection="1">
      <alignment horizontal="left" vertical="center" wrapText="1"/>
      <protection/>
    </xf>
    <xf numFmtId="0" fontId="20" fillId="0" borderId="14" xfId="59" applyFont="1" applyFill="1" applyBorder="1" applyAlignment="1" applyProtection="1">
      <alignment horizontal="left" vertical="center" wrapText="1"/>
      <protection/>
    </xf>
    <xf numFmtId="186" fontId="20" fillId="0" borderId="13" xfId="57" applyNumberFormat="1" applyFont="1" applyFill="1" applyBorder="1" applyAlignment="1">
      <alignment horizontal="center" vertical="center" wrapText="1"/>
      <protection/>
    </xf>
    <xf numFmtId="3" fontId="20" fillId="0" borderId="13" xfId="59" applyNumberFormat="1" applyFont="1" applyFill="1" applyBorder="1" applyAlignment="1" applyProtection="1">
      <alignment horizontal="center" vertical="center" wrapText="1"/>
      <protection/>
    </xf>
    <xf numFmtId="49" fontId="20" fillId="0" borderId="15" xfId="57" applyNumberFormat="1" applyFont="1" applyFill="1" applyBorder="1" applyAlignment="1">
      <alignment horizontal="left" vertical="center" wrapText="1"/>
      <protection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0" fontId="20" fillId="0" borderId="12" xfId="59" applyFont="1" applyFill="1" applyBorder="1" applyAlignment="1" applyProtection="1">
      <alignment horizontal="center" vertical="center" wrapText="1"/>
      <protection/>
    </xf>
    <xf numFmtId="0" fontId="20" fillId="0" borderId="13" xfId="59" applyFont="1" applyFill="1" applyBorder="1" applyAlignment="1" applyProtection="1">
      <alignment horizontal="center" vertical="center" wrapText="1"/>
      <protection/>
    </xf>
    <xf numFmtId="0" fontId="21" fillId="0" borderId="10" xfId="59" applyFont="1" applyFill="1" applyBorder="1" applyAlignment="1" applyProtection="1">
      <alignment horizontal="center" vertical="center" wrapText="1"/>
      <protection/>
    </xf>
    <xf numFmtId="0" fontId="20" fillId="0" borderId="16" xfId="59" applyFont="1" applyFill="1" applyBorder="1" applyAlignment="1" applyProtection="1">
      <alignment horizontal="center" vertical="center" wrapText="1"/>
      <protection/>
    </xf>
    <xf numFmtId="0" fontId="20" fillId="0" borderId="17" xfId="59" applyFont="1" applyFill="1" applyBorder="1" applyAlignment="1" applyProtection="1">
      <alignment horizontal="center" vertical="center" wrapText="1"/>
      <protection/>
    </xf>
    <xf numFmtId="3" fontId="20" fillId="0" borderId="12" xfId="59" applyNumberFormat="1" applyFont="1" applyFill="1" applyBorder="1" applyAlignment="1" applyProtection="1">
      <alignment horizontal="center" vertical="center" wrapText="1"/>
      <protection/>
    </xf>
    <xf numFmtId="186" fontId="20" fillId="0" borderId="12" xfId="57" applyNumberFormat="1" applyFont="1" applyFill="1" applyBorder="1" applyAlignment="1">
      <alignment horizontal="center" vertical="center" wrapText="1"/>
      <protection/>
    </xf>
    <xf numFmtId="0" fontId="21" fillId="34" borderId="11" xfId="59" applyFont="1" applyFill="1" applyBorder="1" applyAlignment="1" applyProtection="1">
      <alignment horizontal="center" vertical="center" wrapText="1"/>
      <protection/>
    </xf>
    <xf numFmtId="0" fontId="21" fillId="34" borderId="18" xfId="59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1" fillId="0" borderId="11" xfId="59" applyFont="1" applyFill="1" applyBorder="1" applyAlignment="1" applyProtection="1">
      <alignment horizontal="center" vertical="center" wrapText="1"/>
      <protection/>
    </xf>
    <xf numFmtId="0" fontId="21" fillId="0" borderId="18" xfId="59" applyFont="1" applyFill="1" applyBorder="1" applyAlignment="1" applyProtection="1">
      <alignment horizontal="center" vertical="center" wrapText="1"/>
      <protection/>
    </xf>
    <xf numFmtId="4" fontId="20" fillId="34" borderId="12" xfId="0" applyNumberFormat="1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2" fontId="20" fillId="34" borderId="13" xfId="0" applyNumberFormat="1" applyFont="1" applyFill="1" applyBorder="1" applyAlignment="1">
      <alignment horizontal="center" vertical="center"/>
    </xf>
    <xf numFmtId="2" fontId="20" fillId="34" borderId="12" xfId="0" applyNumberFormat="1" applyFont="1" applyFill="1" applyBorder="1" applyAlignment="1">
      <alignment horizontal="center" vertical="center"/>
    </xf>
    <xf numFmtId="4" fontId="44" fillId="34" borderId="12" xfId="36" applyNumberFormat="1" applyFont="1" applyFill="1" applyBorder="1" applyAlignment="1">
      <alignment horizontal="center" vertical="center" wrapText="1"/>
      <protection/>
    </xf>
    <xf numFmtId="4" fontId="44" fillId="34" borderId="13" xfId="36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wrapText="1"/>
    </xf>
    <xf numFmtId="0" fontId="44" fillId="0" borderId="13" xfId="36" applyFont="1" applyBorder="1" applyAlignment="1">
      <alignment horizontal="center" vertical="center" wrapText="1"/>
      <protection/>
    </xf>
    <xf numFmtId="0" fontId="44" fillId="0" borderId="12" xfId="36" applyFont="1" applyBorder="1" applyAlignment="1">
      <alignment horizontal="center" vertical="center" wrapText="1"/>
      <protection/>
    </xf>
    <xf numFmtId="3" fontId="20" fillId="34" borderId="12" xfId="59" applyNumberFormat="1" applyFont="1" applyFill="1" applyBorder="1" applyAlignment="1" applyProtection="1">
      <alignment horizontal="center" vertical="center" wrapText="1"/>
      <protection/>
    </xf>
    <xf numFmtId="3" fontId="20" fillId="34" borderId="13" xfId="59" applyNumberFormat="1" applyFont="1" applyFill="1" applyBorder="1" applyAlignment="1" applyProtection="1">
      <alignment horizontal="center" vertical="center" wrapText="1"/>
      <protection/>
    </xf>
    <xf numFmtId="2" fontId="23" fillId="34" borderId="13" xfId="34" applyNumberFormat="1" applyFont="1" applyFill="1" applyBorder="1" applyAlignment="1" quotePrefix="1">
      <alignment horizontal="center" vertical="center" wrapText="1"/>
      <protection/>
    </xf>
    <xf numFmtId="186" fontId="20" fillId="34" borderId="12" xfId="57" applyNumberFormat="1" applyFont="1" applyFill="1" applyBorder="1" applyAlignment="1">
      <alignment horizontal="center" vertical="center" wrapText="1"/>
      <protection/>
    </xf>
    <xf numFmtId="186" fontId="20" fillId="34" borderId="13" xfId="57" applyNumberFormat="1" applyFont="1" applyFill="1" applyBorder="1" applyAlignment="1">
      <alignment horizontal="center" vertical="center" wrapText="1"/>
      <protection/>
    </xf>
    <xf numFmtId="2" fontId="23" fillId="34" borderId="12" xfId="34" applyNumberFormat="1" applyFont="1" applyFill="1" applyBorder="1" applyAlignment="1" quotePrefix="1">
      <alignment horizontal="center" vertical="center" wrapText="1"/>
      <protection/>
    </xf>
    <xf numFmtId="2" fontId="23" fillId="0" borderId="12" xfId="34" applyNumberFormat="1" applyFont="1" applyFill="1" applyBorder="1" applyAlignment="1">
      <alignment horizontal="center" vertical="center" wrapText="1"/>
      <protection/>
    </xf>
    <xf numFmtId="2" fontId="23" fillId="0" borderId="13" xfId="34" applyNumberFormat="1" applyFont="1" applyFill="1" applyBorder="1" applyAlignment="1" quotePrefix="1">
      <alignment horizontal="center" vertical="center" wrapText="1"/>
      <protection/>
    </xf>
    <xf numFmtId="0" fontId="44" fillId="0" borderId="13" xfId="36" applyFont="1" applyFill="1" applyBorder="1" applyAlignment="1">
      <alignment horizontal="center" vertical="center" wrapText="1"/>
      <protection/>
    </xf>
    <xf numFmtId="0" fontId="44" fillId="0" borderId="12" xfId="36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2" fontId="23" fillId="0" borderId="13" xfId="34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2" fontId="23" fillId="0" borderId="12" xfId="34" applyNumberFormat="1" applyFont="1" applyFill="1" applyBorder="1" applyAlignment="1" quotePrefix="1">
      <alignment horizontal="center" vertical="center" wrapText="1"/>
      <protection/>
    </xf>
    <xf numFmtId="2" fontId="23" fillId="0" borderId="13" xfId="35" applyNumberFormat="1" applyFont="1" applyFill="1" applyBorder="1" applyAlignment="1" quotePrefix="1">
      <alignment horizontal="center" vertical="center" wrapText="1"/>
      <protection/>
    </xf>
    <xf numFmtId="2" fontId="44" fillId="0" borderId="13" xfId="36" applyNumberFormat="1" applyFont="1" applyFill="1" applyBorder="1" applyAlignment="1">
      <alignment horizontal="center" vertical="center" wrapText="1"/>
      <protection/>
    </xf>
    <xf numFmtId="2" fontId="44" fillId="0" borderId="12" xfId="36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S3" xfId="34"/>
    <cellStyle name="S3 6" xfId="35"/>
    <cellStyle name="S4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MIS PF" xfId="56"/>
    <cellStyle name="Обычный_MIS PF 2" xfId="57"/>
    <cellStyle name="Обычный_пруд ООиупа вых" xfId="58"/>
    <cellStyle name="Обычный_пруд ООиупа вых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90" zoomScaleNormal="9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1" width="17.00390625" style="1" customWidth="1"/>
    <col min="22" max="23" width="17.25390625" style="1" customWidth="1"/>
    <col min="24" max="24" width="14.75390625" style="1" customWidth="1"/>
    <col min="25" max="25" width="18.375" style="1" customWidth="1"/>
    <col min="26" max="26" width="14.25390625" style="1" customWidth="1"/>
    <col min="27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4" ht="42" customHeight="1">
      <c r="A9" s="117" t="s">
        <v>37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3:22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</row>
    <row r="11" spans="1:29" ht="18.75" customHeight="1">
      <c r="A11" s="116" t="s">
        <v>2</v>
      </c>
      <c r="B11" s="116" t="s">
        <v>3</v>
      </c>
      <c r="C11" s="116" t="s">
        <v>3</v>
      </c>
      <c r="D11" s="118" t="s">
        <v>4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 t="s">
        <v>5</v>
      </c>
      <c r="V11" s="118"/>
      <c r="W11" s="118"/>
      <c r="X11" s="118"/>
      <c r="Z11" s="15"/>
      <c r="AA11" s="16"/>
      <c r="AB11" s="16"/>
      <c r="AC11" s="16"/>
    </row>
    <row r="12" spans="1:29" ht="18.75" customHeight="1">
      <c r="A12" s="116"/>
      <c r="B12" s="116"/>
      <c r="C12" s="116"/>
      <c r="D12" s="116" t="s">
        <v>6</v>
      </c>
      <c r="E12" s="116" t="s">
        <v>7</v>
      </c>
      <c r="F12" s="116" t="s">
        <v>32</v>
      </c>
      <c r="G12" s="116" t="s">
        <v>8</v>
      </c>
      <c r="H12" s="118" t="s">
        <v>9</v>
      </c>
      <c r="I12" s="118"/>
      <c r="J12" s="118"/>
      <c r="K12" s="118"/>
      <c r="L12" s="116" t="s">
        <v>10</v>
      </c>
      <c r="M12" s="116" t="s">
        <v>11</v>
      </c>
      <c r="N12" s="17"/>
      <c r="O12" s="116" t="s">
        <v>12</v>
      </c>
      <c r="P12" s="116" t="s">
        <v>13</v>
      </c>
      <c r="Q12" s="116" t="s">
        <v>14</v>
      </c>
      <c r="R12" s="116" t="s">
        <v>15</v>
      </c>
      <c r="S12" s="116" t="s">
        <v>16</v>
      </c>
      <c r="T12" s="116" t="s">
        <v>17</v>
      </c>
      <c r="U12" s="116" t="s">
        <v>34</v>
      </c>
      <c r="V12" s="116" t="s">
        <v>35</v>
      </c>
      <c r="W12" s="116" t="s">
        <v>36</v>
      </c>
      <c r="X12" s="116" t="s">
        <v>18</v>
      </c>
      <c r="Z12" s="15"/>
      <c r="AA12" s="16"/>
      <c r="AB12" s="16"/>
      <c r="AC12" s="16"/>
    </row>
    <row r="13" spans="1:26" s="16" customFormat="1" ht="91.5" customHeight="1">
      <c r="A13" s="116"/>
      <c r="B13" s="116"/>
      <c r="C13" s="116"/>
      <c r="D13" s="116"/>
      <c r="E13" s="116"/>
      <c r="F13" s="116"/>
      <c r="G13" s="116"/>
      <c r="H13" s="17" t="s">
        <v>19</v>
      </c>
      <c r="I13" s="17" t="s">
        <v>20</v>
      </c>
      <c r="J13" s="18" t="s">
        <v>21</v>
      </c>
      <c r="K13" s="18" t="s">
        <v>22</v>
      </c>
      <c r="L13" s="116"/>
      <c r="M13" s="116"/>
      <c r="N13" s="17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Z13" s="15"/>
    </row>
    <row r="14" spans="1:26" s="16" customFormat="1" ht="24" customHeight="1">
      <c r="A14" s="30">
        <v>1</v>
      </c>
      <c r="B14" s="119">
        <v>2</v>
      </c>
      <c r="C14" s="120"/>
      <c r="D14" s="30">
        <v>3</v>
      </c>
      <c r="E14" s="30">
        <v>4</v>
      </c>
      <c r="F14" s="30"/>
      <c r="G14" s="30">
        <v>5</v>
      </c>
      <c r="H14" s="30">
        <v>6</v>
      </c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>
        <v>12</v>
      </c>
      <c r="P14" s="30">
        <v>13</v>
      </c>
      <c r="Q14" s="30">
        <v>14</v>
      </c>
      <c r="R14" s="30"/>
      <c r="S14" s="30">
        <v>15</v>
      </c>
      <c r="T14" s="30">
        <v>16</v>
      </c>
      <c r="U14" s="30">
        <v>17</v>
      </c>
      <c r="V14" s="30">
        <v>18</v>
      </c>
      <c r="W14" s="30">
        <v>19</v>
      </c>
      <c r="X14" s="30">
        <v>20</v>
      </c>
      <c r="Z14" s="15"/>
    </row>
    <row r="15" spans="1:30" s="16" customFormat="1" ht="47.25" customHeight="1">
      <c r="A15" s="129">
        <v>1</v>
      </c>
      <c r="B15" s="131" t="s">
        <v>40</v>
      </c>
      <c r="C15" s="131"/>
      <c r="D15" s="31">
        <v>3056672</v>
      </c>
      <c r="E15" s="31">
        <v>162209</v>
      </c>
      <c r="F15" s="31">
        <v>0</v>
      </c>
      <c r="G15" s="31">
        <f>G16</f>
        <v>123049427</v>
      </c>
      <c r="H15" s="31">
        <f>H16</f>
        <v>4645084</v>
      </c>
      <c r="I15" s="31">
        <f>I16</f>
        <v>266490</v>
      </c>
      <c r="J15" s="31">
        <f>J16</f>
        <v>909583</v>
      </c>
      <c r="K15" s="31">
        <f>K16</f>
        <v>3224640</v>
      </c>
      <c r="L15" s="31">
        <v>746571</v>
      </c>
      <c r="M15" s="31">
        <f>G15+(H15+I15+J15+K15)*10+L15</f>
        <v>214253968</v>
      </c>
      <c r="N15" s="31" t="s">
        <v>1</v>
      </c>
      <c r="O15" s="31">
        <v>413002097</v>
      </c>
      <c r="P15" s="33">
        <f aca="true" t="shared" si="0" ref="P15:P27">(D15-(E15+F15))/M15</f>
        <v>0.013509495422740549</v>
      </c>
      <c r="Q15" s="33">
        <f>0.04*0.3</f>
        <v>0.012</v>
      </c>
      <c r="R15" s="71" t="str">
        <f aca="true" t="shared" si="1" ref="R15:R27">IF(P15&gt;Q15,"Yes","No")</f>
        <v>Yes</v>
      </c>
      <c r="S15" s="126">
        <f>P15+P16</f>
        <v>0.045544871887506964</v>
      </c>
      <c r="T15" s="122" t="str">
        <f>IF(S15&gt;=0.01,"Yes","No")</f>
        <v>Yes</v>
      </c>
      <c r="U15" s="128">
        <v>-0.05</v>
      </c>
      <c r="V15" s="128">
        <v>26.77</v>
      </c>
      <c r="W15" s="128">
        <v>19.65</v>
      </c>
      <c r="X15" s="134">
        <v>20.65</v>
      </c>
      <c r="Y15" s="72"/>
      <c r="Z15" s="73"/>
      <c r="AA15" s="72"/>
      <c r="AB15" s="72"/>
      <c r="AC15" s="72"/>
      <c r="AD15" s="72"/>
    </row>
    <row r="16" spans="1:30" s="16" customFormat="1" ht="47.25" customHeight="1">
      <c r="A16" s="130"/>
      <c r="B16" s="133" t="s">
        <v>23</v>
      </c>
      <c r="C16" s="133" t="s">
        <v>23</v>
      </c>
      <c r="D16" s="34">
        <v>7322779</v>
      </c>
      <c r="E16" s="34">
        <v>446746</v>
      </c>
      <c r="F16" s="34">
        <v>0</v>
      </c>
      <c r="G16" s="34">
        <v>123049427</v>
      </c>
      <c r="H16" s="34">
        <v>4645084</v>
      </c>
      <c r="I16" s="34">
        <v>266490</v>
      </c>
      <c r="J16" s="34">
        <v>909583</v>
      </c>
      <c r="K16" s="34">
        <v>3224640</v>
      </c>
      <c r="L16" s="34">
        <v>1131348</v>
      </c>
      <c r="M16" s="34">
        <f aca="true" t="shared" si="2" ref="M16:M27">G16+(H16+I16+J16+K16)*10+L16</f>
        <v>214638745</v>
      </c>
      <c r="N16" s="34">
        <f>O16/O15*100</f>
        <v>100</v>
      </c>
      <c r="O16" s="34">
        <v>413002097</v>
      </c>
      <c r="P16" s="35">
        <f t="shared" si="0"/>
        <v>0.03203537646476642</v>
      </c>
      <c r="Q16" s="35">
        <f>0.04*0.7</f>
        <v>0.027999999999999997</v>
      </c>
      <c r="R16" s="74" t="str">
        <f t="shared" si="1"/>
        <v>Yes</v>
      </c>
      <c r="S16" s="127"/>
      <c r="T16" s="123"/>
      <c r="U16" s="125"/>
      <c r="V16" s="125"/>
      <c r="W16" s="125"/>
      <c r="X16" s="124"/>
      <c r="Y16" s="75"/>
      <c r="Z16" s="76"/>
      <c r="AA16" s="77"/>
      <c r="AB16" s="77"/>
      <c r="AC16" s="77"/>
      <c r="AD16" s="77"/>
    </row>
    <row r="17" spans="1:30" s="16" customFormat="1" ht="66" customHeight="1">
      <c r="A17" s="132">
        <v>2</v>
      </c>
      <c r="B17" s="121" t="s">
        <v>41</v>
      </c>
      <c r="C17" s="121" t="s">
        <v>41</v>
      </c>
      <c r="D17" s="34">
        <v>1418042</v>
      </c>
      <c r="E17" s="34">
        <v>6337</v>
      </c>
      <c r="F17" s="34">
        <v>0</v>
      </c>
      <c r="G17" s="34">
        <f>G18</f>
        <v>60179004</v>
      </c>
      <c r="H17" s="34">
        <f>H18</f>
        <v>472028</v>
      </c>
      <c r="I17" s="34">
        <f>I18</f>
        <v>322969</v>
      </c>
      <c r="J17" s="34">
        <f>J18</f>
        <v>1330183</v>
      </c>
      <c r="K17" s="34">
        <f>K18</f>
        <v>418087</v>
      </c>
      <c r="L17" s="34">
        <v>304857</v>
      </c>
      <c r="M17" s="34">
        <f>G17+(H17+I17+J17+K17)*10+L17</f>
        <v>85916531</v>
      </c>
      <c r="N17" s="34" t="s">
        <v>1</v>
      </c>
      <c r="O17" s="34">
        <f>O18</f>
        <v>243325630</v>
      </c>
      <c r="P17" s="35">
        <f>(D17-(E17+F17))/M17</f>
        <v>0.01643112196883275</v>
      </c>
      <c r="Q17" s="35">
        <f>0.04*0.2</f>
        <v>0.008</v>
      </c>
      <c r="R17" s="74" t="str">
        <f t="shared" si="1"/>
        <v>Yes</v>
      </c>
      <c r="S17" s="127">
        <f>P17+P18</f>
        <v>0.07952970289579667</v>
      </c>
      <c r="T17" s="123" t="str">
        <f>IF(S17&gt;=0.04,"Yes","No")</f>
        <v>Yes</v>
      </c>
      <c r="U17" s="125">
        <v>5.96</v>
      </c>
      <c r="V17" s="125">
        <v>28.97</v>
      </c>
      <c r="W17" s="125">
        <v>35.59</v>
      </c>
      <c r="X17" s="124">
        <v>20.65</v>
      </c>
      <c r="Y17" s="75"/>
      <c r="Z17" s="76"/>
      <c r="AA17" s="77"/>
      <c r="AB17" s="77"/>
      <c r="AC17" s="77"/>
      <c r="AD17" s="77"/>
    </row>
    <row r="18" spans="1:30" s="16" customFormat="1" ht="47.25" customHeight="1">
      <c r="A18" s="132"/>
      <c r="B18" s="133" t="s">
        <v>24</v>
      </c>
      <c r="C18" s="133" t="s">
        <v>24</v>
      </c>
      <c r="D18" s="34">
        <v>5613248</v>
      </c>
      <c r="E18" s="34">
        <v>195133</v>
      </c>
      <c r="F18" s="34">
        <v>0</v>
      </c>
      <c r="G18" s="34">
        <v>60179004</v>
      </c>
      <c r="H18" s="34">
        <v>472028</v>
      </c>
      <c r="I18" s="34">
        <v>322969</v>
      </c>
      <c r="J18" s="34">
        <v>1330183</v>
      </c>
      <c r="K18" s="34">
        <v>418087</v>
      </c>
      <c r="L18" s="34">
        <v>255788</v>
      </c>
      <c r="M18" s="34">
        <f>G18+(H18+I18+J18+K18)*10+L18</f>
        <v>85867462</v>
      </c>
      <c r="N18" s="34">
        <f>O18/O17*100</f>
        <v>100</v>
      </c>
      <c r="O18" s="34">
        <v>243325630</v>
      </c>
      <c r="P18" s="35">
        <f>(D18-(E18+F18))/M18</f>
        <v>0.06309858092696392</v>
      </c>
      <c r="Q18" s="35">
        <f>0.04*0.8</f>
        <v>0.032</v>
      </c>
      <c r="R18" s="74" t="str">
        <f t="shared" si="1"/>
        <v>Yes</v>
      </c>
      <c r="S18" s="127"/>
      <c r="T18" s="123" t="str">
        <f>IF(S18&gt;0.04,"ДА","НЕТ")</f>
        <v>НЕТ</v>
      </c>
      <c r="U18" s="125"/>
      <c r="V18" s="125"/>
      <c r="W18" s="125"/>
      <c r="X18" s="124"/>
      <c r="Y18" s="75"/>
      <c r="Z18" s="76"/>
      <c r="AA18" s="77"/>
      <c r="AB18" s="77"/>
      <c r="AC18" s="77"/>
      <c r="AD18" s="77"/>
    </row>
    <row r="19" spans="1:30" s="16" customFormat="1" ht="47.25" customHeight="1">
      <c r="A19" s="78">
        <v>3</v>
      </c>
      <c r="B19" s="121" t="s">
        <v>38</v>
      </c>
      <c r="C19" s="121" t="s">
        <v>38</v>
      </c>
      <c r="D19" s="34">
        <v>3307230</v>
      </c>
      <c r="E19" s="34">
        <v>422712</v>
      </c>
      <c r="F19" s="34">
        <v>0</v>
      </c>
      <c r="G19" s="34">
        <v>36171266</v>
      </c>
      <c r="H19" s="34">
        <v>238823</v>
      </c>
      <c r="I19" s="34">
        <v>34212</v>
      </c>
      <c r="J19" s="34">
        <v>50580</v>
      </c>
      <c r="K19" s="34">
        <v>447190</v>
      </c>
      <c r="L19" s="34">
        <v>14503</v>
      </c>
      <c r="M19" s="34">
        <f t="shared" si="2"/>
        <v>43893819</v>
      </c>
      <c r="N19" s="34">
        <f>O19/O19*100</f>
        <v>100</v>
      </c>
      <c r="O19" s="34">
        <v>83705256</v>
      </c>
      <c r="P19" s="35">
        <f t="shared" si="0"/>
        <v>0.06571581297129785</v>
      </c>
      <c r="Q19" s="35">
        <v>0.04</v>
      </c>
      <c r="R19" s="74" t="str">
        <f t="shared" si="1"/>
        <v>Yes</v>
      </c>
      <c r="S19" s="74" t="s">
        <v>1</v>
      </c>
      <c r="T19" s="74" t="s">
        <v>1</v>
      </c>
      <c r="U19" s="40">
        <v>2.73</v>
      </c>
      <c r="V19" s="40">
        <v>15.72</v>
      </c>
      <c r="W19" s="40">
        <v>31.98</v>
      </c>
      <c r="X19" s="40">
        <v>20.65</v>
      </c>
      <c r="Y19" s="75"/>
      <c r="Z19" s="76"/>
      <c r="AA19" s="77"/>
      <c r="AB19" s="77"/>
      <c r="AC19" s="77"/>
      <c r="AD19" s="77"/>
    </row>
    <row r="20" spans="1:30" s="16" customFormat="1" ht="47.25" customHeight="1">
      <c r="A20" s="78">
        <v>4</v>
      </c>
      <c r="B20" s="121" t="s">
        <v>42</v>
      </c>
      <c r="C20" s="121" t="s">
        <v>42</v>
      </c>
      <c r="D20" s="34">
        <v>20123159</v>
      </c>
      <c r="E20" s="34">
        <v>1035992</v>
      </c>
      <c r="F20" s="34">
        <v>0</v>
      </c>
      <c r="G20" s="34">
        <v>175950618</v>
      </c>
      <c r="H20" s="34">
        <v>1395466</v>
      </c>
      <c r="I20" s="34">
        <v>451238</v>
      </c>
      <c r="J20" s="34">
        <v>5073760</v>
      </c>
      <c r="K20" s="34">
        <v>583394</v>
      </c>
      <c r="L20" s="34">
        <v>1262176</v>
      </c>
      <c r="M20" s="34">
        <f>G20+(H20+I20+J20+K20)*10+L20</f>
        <v>252251374</v>
      </c>
      <c r="N20" s="34">
        <f>O20/O20*100</f>
        <v>100</v>
      </c>
      <c r="O20" s="34">
        <v>478085444</v>
      </c>
      <c r="P20" s="35">
        <f t="shared" si="0"/>
        <v>0.07566724691061544</v>
      </c>
      <c r="Q20" s="35">
        <v>0.04</v>
      </c>
      <c r="R20" s="74" t="str">
        <f t="shared" si="1"/>
        <v>Yes</v>
      </c>
      <c r="S20" s="74" t="s">
        <v>1</v>
      </c>
      <c r="T20" s="74" t="s">
        <v>1</v>
      </c>
      <c r="U20" s="40">
        <v>4.14</v>
      </c>
      <c r="V20" s="40">
        <v>20.41</v>
      </c>
      <c r="W20" s="40">
        <v>36.04</v>
      </c>
      <c r="X20" s="40">
        <v>20.65</v>
      </c>
      <c r="Y20" s="75"/>
      <c r="Z20" s="76"/>
      <c r="AA20" s="77"/>
      <c r="AB20" s="77"/>
      <c r="AC20" s="77"/>
      <c r="AD20" s="77"/>
    </row>
    <row r="21" spans="1:30" ht="51.75" customHeight="1">
      <c r="A21" s="78">
        <v>5</v>
      </c>
      <c r="B21" s="121" t="s">
        <v>25</v>
      </c>
      <c r="C21" s="121" t="s">
        <v>25</v>
      </c>
      <c r="D21" s="34">
        <v>30845836</v>
      </c>
      <c r="E21" s="34">
        <v>5659893</v>
      </c>
      <c r="F21" s="34">
        <v>0</v>
      </c>
      <c r="G21" s="34">
        <v>143357603</v>
      </c>
      <c r="H21" s="34">
        <v>1502143</v>
      </c>
      <c r="I21" s="34">
        <v>231462</v>
      </c>
      <c r="J21" s="34">
        <v>12589406</v>
      </c>
      <c r="K21" s="34">
        <v>2258779</v>
      </c>
      <c r="L21" s="34">
        <v>4516920</v>
      </c>
      <c r="M21" s="34">
        <f>G21+(H21+I21+J21+K21)*10+L21</f>
        <v>313692423</v>
      </c>
      <c r="N21" s="34">
        <f aca="true" t="shared" si="3" ref="N21:N27">O21/O21*100</f>
        <v>100</v>
      </c>
      <c r="O21" s="34">
        <v>877923391</v>
      </c>
      <c r="P21" s="35">
        <f>(D21-(E21+F21))/M21</f>
        <v>0.08028865587231605</v>
      </c>
      <c r="Q21" s="35">
        <v>0.04</v>
      </c>
      <c r="R21" s="74" t="str">
        <f t="shared" si="1"/>
        <v>Yes</v>
      </c>
      <c r="S21" s="74" t="s">
        <v>1</v>
      </c>
      <c r="T21" s="74" t="s">
        <v>1</v>
      </c>
      <c r="U21" s="40">
        <v>1.82</v>
      </c>
      <c r="V21" s="40">
        <v>25.85</v>
      </c>
      <c r="W21" s="40">
        <v>34.15</v>
      </c>
      <c r="X21" s="40">
        <v>20.65</v>
      </c>
      <c r="Y21" s="57"/>
      <c r="Z21" s="57"/>
      <c r="AA21" s="57"/>
      <c r="AB21" s="57"/>
      <c r="AC21" s="57"/>
      <c r="AD21" s="57"/>
    </row>
    <row r="22" spans="1:30" s="16" customFormat="1" ht="47.25" customHeight="1">
      <c r="A22" s="78">
        <v>6</v>
      </c>
      <c r="B22" s="121" t="s">
        <v>39</v>
      </c>
      <c r="C22" s="121" t="s">
        <v>39</v>
      </c>
      <c r="D22" s="34">
        <v>780653</v>
      </c>
      <c r="E22" s="34">
        <v>55433</v>
      </c>
      <c r="F22" s="34">
        <v>936407</v>
      </c>
      <c r="G22" s="34">
        <v>15082269</v>
      </c>
      <c r="H22" s="34">
        <v>88514</v>
      </c>
      <c r="I22" s="34">
        <v>9499</v>
      </c>
      <c r="J22" s="34">
        <v>10429</v>
      </c>
      <c r="K22" s="34">
        <v>275342</v>
      </c>
      <c r="L22" s="34">
        <v>253462</v>
      </c>
      <c r="M22" s="34">
        <f>G22+(H22+I22+J22+K22)*10+L22</f>
        <v>19173571</v>
      </c>
      <c r="N22" s="34">
        <f t="shared" si="3"/>
        <v>100</v>
      </c>
      <c r="O22" s="34">
        <v>22914409</v>
      </c>
      <c r="P22" s="35">
        <f>(D22-(E22+F22))/M22</f>
        <v>-0.011014484469272834</v>
      </c>
      <c r="Q22" s="35">
        <v>0.04</v>
      </c>
      <c r="R22" s="74" t="str">
        <f t="shared" si="1"/>
        <v>No</v>
      </c>
      <c r="S22" s="74" t="s">
        <v>1</v>
      </c>
      <c r="T22" s="74" t="s">
        <v>1</v>
      </c>
      <c r="U22" s="40">
        <v>2.18</v>
      </c>
      <c r="V22" s="40">
        <v>7.09</v>
      </c>
      <c r="W22" s="40">
        <v>21.31</v>
      </c>
      <c r="X22" s="40">
        <v>20.65</v>
      </c>
      <c r="Y22" s="75"/>
      <c r="Z22" s="76"/>
      <c r="AA22" s="77"/>
      <c r="AB22" s="77"/>
      <c r="AC22" s="77"/>
      <c r="AD22" s="77"/>
    </row>
    <row r="23" spans="1:30" s="16" customFormat="1" ht="47.25" customHeight="1">
      <c r="A23" s="78">
        <v>7</v>
      </c>
      <c r="B23" s="121" t="s">
        <v>26</v>
      </c>
      <c r="C23" s="121" t="s">
        <v>26</v>
      </c>
      <c r="D23" s="34">
        <v>2380421</v>
      </c>
      <c r="E23" s="34">
        <v>41839</v>
      </c>
      <c r="F23" s="34">
        <v>0</v>
      </c>
      <c r="G23" s="34">
        <v>35965542</v>
      </c>
      <c r="H23" s="34">
        <v>209603</v>
      </c>
      <c r="I23" s="34">
        <v>10640</v>
      </c>
      <c r="J23" s="34">
        <v>85721</v>
      </c>
      <c r="K23" s="34">
        <v>116680</v>
      </c>
      <c r="L23" s="34">
        <v>99590</v>
      </c>
      <c r="M23" s="34">
        <f t="shared" si="2"/>
        <v>40291572</v>
      </c>
      <c r="N23" s="34">
        <f t="shared" si="3"/>
        <v>100</v>
      </c>
      <c r="O23" s="34">
        <v>105148778</v>
      </c>
      <c r="P23" s="35">
        <f t="shared" si="0"/>
        <v>0.05804146832493902</v>
      </c>
      <c r="Q23" s="35">
        <v>0.04</v>
      </c>
      <c r="R23" s="74" t="str">
        <f t="shared" si="1"/>
        <v>Yes</v>
      </c>
      <c r="S23" s="74" t="s">
        <v>1</v>
      </c>
      <c r="T23" s="74" t="s">
        <v>1</v>
      </c>
      <c r="U23" s="40">
        <v>5</v>
      </c>
      <c r="V23" s="40">
        <v>18.55</v>
      </c>
      <c r="W23" s="40">
        <v>41.98</v>
      </c>
      <c r="X23" s="40">
        <v>20.65</v>
      </c>
      <c r="Y23" s="75"/>
      <c r="Z23" s="76"/>
      <c r="AA23" s="77"/>
      <c r="AB23" s="77"/>
      <c r="AC23" s="77"/>
      <c r="AD23" s="77"/>
    </row>
    <row r="24" spans="1:30" s="16" customFormat="1" ht="46.5" customHeight="1">
      <c r="A24" s="78">
        <v>8</v>
      </c>
      <c r="B24" s="121" t="s">
        <v>33</v>
      </c>
      <c r="C24" s="121" t="s">
        <v>33</v>
      </c>
      <c r="D24" s="34">
        <v>4523401</v>
      </c>
      <c r="E24" s="34">
        <v>77480</v>
      </c>
      <c r="F24" s="34">
        <v>0</v>
      </c>
      <c r="G24" s="34">
        <v>37290097</v>
      </c>
      <c r="H24" s="34">
        <v>2398008</v>
      </c>
      <c r="I24" s="34">
        <v>119231</v>
      </c>
      <c r="J24" s="34">
        <v>868759</v>
      </c>
      <c r="K24" s="34">
        <v>704557</v>
      </c>
      <c r="L24" s="34">
        <v>193360</v>
      </c>
      <c r="M24" s="34">
        <f t="shared" si="2"/>
        <v>78389007</v>
      </c>
      <c r="N24" s="34">
        <f t="shared" si="3"/>
        <v>100</v>
      </c>
      <c r="O24" s="34">
        <v>135493472</v>
      </c>
      <c r="P24" s="35">
        <f t="shared" si="0"/>
        <v>0.05671612857654901</v>
      </c>
      <c r="Q24" s="35">
        <v>0.04</v>
      </c>
      <c r="R24" s="74" t="str">
        <f t="shared" si="1"/>
        <v>Yes</v>
      </c>
      <c r="S24" s="74" t="s">
        <v>1</v>
      </c>
      <c r="T24" s="74" t="s">
        <v>1</v>
      </c>
      <c r="U24" s="40">
        <v>6.56</v>
      </c>
      <c r="V24" s="40">
        <v>21.09</v>
      </c>
      <c r="W24" s="40">
        <v>30.68</v>
      </c>
      <c r="X24" s="40">
        <v>20.65</v>
      </c>
      <c r="Y24" s="75"/>
      <c r="Z24" s="76"/>
      <c r="AA24" s="77"/>
      <c r="AB24" s="77"/>
      <c r="AC24" s="77"/>
      <c r="AD24" s="77"/>
    </row>
    <row r="25" spans="1:30" s="16" customFormat="1" ht="47.25" customHeight="1">
      <c r="A25" s="78">
        <v>9</v>
      </c>
      <c r="B25" s="121" t="s">
        <v>43</v>
      </c>
      <c r="C25" s="121" t="s">
        <v>43</v>
      </c>
      <c r="D25" s="34">
        <v>2446167</v>
      </c>
      <c r="E25" s="34">
        <v>56190</v>
      </c>
      <c r="F25" s="34">
        <v>0</v>
      </c>
      <c r="G25" s="34">
        <v>29737098</v>
      </c>
      <c r="H25" s="34">
        <v>505591</v>
      </c>
      <c r="I25" s="34">
        <v>50133</v>
      </c>
      <c r="J25" s="34">
        <v>73299</v>
      </c>
      <c r="K25" s="34">
        <v>564599</v>
      </c>
      <c r="L25" s="34">
        <v>24343</v>
      </c>
      <c r="M25" s="34">
        <f>G25+(H25+I25+J25+K25)*10+L25</f>
        <v>41697661</v>
      </c>
      <c r="N25" s="34">
        <f t="shared" si="3"/>
        <v>100</v>
      </c>
      <c r="O25" s="34">
        <v>76677684</v>
      </c>
      <c r="P25" s="35">
        <f>(D25-(E25+F25))/M25</f>
        <v>0.05731681208689379</v>
      </c>
      <c r="Q25" s="35">
        <v>0.04</v>
      </c>
      <c r="R25" s="74" t="str">
        <f t="shared" si="1"/>
        <v>Yes</v>
      </c>
      <c r="S25" s="74" t="s">
        <v>1</v>
      </c>
      <c r="T25" s="74" t="s">
        <v>1</v>
      </c>
      <c r="U25" s="40">
        <v>0.16</v>
      </c>
      <c r="V25" s="40">
        <v>9.27</v>
      </c>
      <c r="W25" s="40">
        <v>27.03</v>
      </c>
      <c r="X25" s="40">
        <v>20.65</v>
      </c>
      <c r="Y25" s="75"/>
      <c r="Z25" s="76"/>
      <c r="AA25" s="77"/>
      <c r="AB25" s="77"/>
      <c r="AC25" s="77"/>
      <c r="AD25" s="77"/>
    </row>
    <row r="26" spans="1:30" s="16" customFormat="1" ht="47.25" customHeight="1">
      <c r="A26" s="78">
        <v>10</v>
      </c>
      <c r="B26" s="121" t="s">
        <v>27</v>
      </c>
      <c r="C26" s="121" t="s">
        <v>27</v>
      </c>
      <c r="D26" s="34">
        <v>3729631</v>
      </c>
      <c r="E26" s="34">
        <v>30326</v>
      </c>
      <c r="F26" s="34">
        <v>0</v>
      </c>
      <c r="G26" s="34">
        <v>41424725</v>
      </c>
      <c r="H26" s="34">
        <v>328452</v>
      </c>
      <c r="I26" s="34">
        <v>151408</v>
      </c>
      <c r="J26" s="34">
        <v>333267</v>
      </c>
      <c r="K26" s="34">
        <v>161926</v>
      </c>
      <c r="L26" s="34">
        <v>157630</v>
      </c>
      <c r="M26" s="34">
        <f t="shared" si="2"/>
        <v>51332885</v>
      </c>
      <c r="N26" s="34">
        <f t="shared" si="3"/>
        <v>100</v>
      </c>
      <c r="O26" s="34">
        <v>145971573</v>
      </c>
      <c r="P26" s="35">
        <f>(D26-(E26+F26))/M26</f>
        <v>0.07206501251585606</v>
      </c>
      <c r="Q26" s="35">
        <v>0.04</v>
      </c>
      <c r="R26" s="74" t="str">
        <f t="shared" si="1"/>
        <v>Yes</v>
      </c>
      <c r="S26" s="74" t="s">
        <v>1</v>
      </c>
      <c r="T26" s="74" t="s">
        <v>1</v>
      </c>
      <c r="U26" s="40">
        <v>4.42</v>
      </c>
      <c r="V26" s="40">
        <v>19.18</v>
      </c>
      <c r="W26" s="40">
        <v>40.7</v>
      </c>
      <c r="X26" s="40">
        <v>20.65</v>
      </c>
      <c r="Y26" s="75"/>
      <c r="Z26" s="76"/>
      <c r="AA26" s="77"/>
      <c r="AB26" s="77"/>
      <c r="AC26" s="77"/>
      <c r="AD26" s="77"/>
    </row>
    <row r="27" spans="1:30" s="16" customFormat="1" ht="47.25" customHeight="1">
      <c r="A27" s="102">
        <v>11</v>
      </c>
      <c r="B27" s="137" t="s">
        <v>28</v>
      </c>
      <c r="C27" s="137" t="s">
        <v>28</v>
      </c>
      <c r="D27" s="84">
        <v>1821147</v>
      </c>
      <c r="E27" s="84">
        <v>91447</v>
      </c>
      <c r="F27" s="84">
        <v>0</v>
      </c>
      <c r="G27" s="84">
        <v>28583457</v>
      </c>
      <c r="H27" s="84">
        <v>137796</v>
      </c>
      <c r="I27" s="84">
        <v>17681</v>
      </c>
      <c r="J27" s="84">
        <v>195129</v>
      </c>
      <c r="K27" s="84">
        <v>162728</v>
      </c>
      <c r="L27" s="84">
        <v>0</v>
      </c>
      <c r="M27" s="84">
        <f t="shared" si="2"/>
        <v>33716797</v>
      </c>
      <c r="N27" s="84">
        <f t="shared" si="3"/>
        <v>100</v>
      </c>
      <c r="O27" s="84">
        <v>69632435</v>
      </c>
      <c r="P27" s="86">
        <f t="shared" si="0"/>
        <v>0.051300839756516614</v>
      </c>
      <c r="Q27" s="86">
        <v>0.04</v>
      </c>
      <c r="R27" s="103" t="str">
        <f t="shared" si="1"/>
        <v>Yes</v>
      </c>
      <c r="S27" s="103" t="s">
        <v>1</v>
      </c>
      <c r="T27" s="103" t="s">
        <v>1</v>
      </c>
      <c r="U27" s="89">
        <v>3.13</v>
      </c>
      <c r="V27" s="89">
        <v>19.97</v>
      </c>
      <c r="W27" s="89" t="s">
        <v>0</v>
      </c>
      <c r="X27" s="89">
        <v>20.65</v>
      </c>
      <c r="Y27" s="104"/>
      <c r="Z27" s="105"/>
      <c r="AA27" s="106"/>
      <c r="AB27" s="106"/>
      <c r="AC27" s="106"/>
      <c r="AD27" s="106"/>
    </row>
    <row r="28" spans="1:30" s="16" customFormat="1" ht="47.25" customHeight="1">
      <c r="A28" s="135" t="s">
        <v>29</v>
      </c>
      <c r="B28" s="135"/>
      <c r="C28" s="135"/>
      <c r="D28" s="31"/>
      <c r="E28" s="31"/>
      <c r="F28" s="33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3" t="s">
        <v>1</v>
      </c>
      <c r="N28" s="33"/>
      <c r="O28" s="33" t="s">
        <v>1</v>
      </c>
      <c r="P28" s="33" t="s">
        <v>1</v>
      </c>
      <c r="Q28" s="33" t="s">
        <v>1</v>
      </c>
      <c r="R28" s="71" t="s">
        <v>1</v>
      </c>
      <c r="S28" s="71" t="s">
        <v>1</v>
      </c>
      <c r="T28" s="71" t="s">
        <v>1</v>
      </c>
      <c r="U28" s="111">
        <v>2.59</v>
      </c>
      <c r="V28" s="111">
        <v>23.48</v>
      </c>
      <c r="W28" s="111">
        <v>30.04</v>
      </c>
      <c r="X28" s="33" t="s">
        <v>1</v>
      </c>
      <c r="Y28" s="115"/>
      <c r="Z28" s="73"/>
      <c r="AA28" s="72"/>
      <c r="AB28" s="72"/>
      <c r="AC28" s="72"/>
      <c r="AD28" s="72"/>
    </row>
    <row r="29" spans="1:30" s="16" customFormat="1" ht="47.25" customHeight="1">
      <c r="A29" s="136" t="s">
        <v>30</v>
      </c>
      <c r="B29" s="136"/>
      <c r="C29" s="136"/>
      <c r="D29" s="41" t="s">
        <v>1</v>
      </c>
      <c r="E29" s="41" t="s">
        <v>1</v>
      </c>
      <c r="F29" s="42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2" t="s">
        <v>1</v>
      </c>
      <c r="N29" s="42"/>
      <c r="O29" s="42" t="s">
        <v>1</v>
      </c>
      <c r="P29" s="42" t="s">
        <v>1</v>
      </c>
      <c r="Q29" s="42" t="s">
        <v>1</v>
      </c>
      <c r="R29" s="79" t="s">
        <v>1</v>
      </c>
      <c r="S29" s="79" t="s">
        <v>1</v>
      </c>
      <c r="T29" s="79" t="s">
        <v>1</v>
      </c>
      <c r="U29" s="54" t="s">
        <v>1</v>
      </c>
      <c r="V29" s="54" t="s">
        <v>1</v>
      </c>
      <c r="W29" s="54">
        <v>29.51</v>
      </c>
      <c r="X29" s="42" t="s">
        <v>1</v>
      </c>
      <c r="Y29" s="80"/>
      <c r="Z29" s="81"/>
      <c r="AA29" s="82"/>
      <c r="AB29" s="82"/>
      <c r="AC29" s="82"/>
      <c r="AD29" s="82"/>
    </row>
    <row r="30" spans="1:26" s="16" customFormat="1" ht="15.75">
      <c r="A30" s="22"/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  <c r="X30" s="23"/>
      <c r="Y30" s="19"/>
      <c r="Z30" s="15"/>
    </row>
    <row r="31" spans="1:24" s="25" customFormat="1" ht="11.25" customHeight="1">
      <c r="A31" s="28" t="s">
        <v>31</v>
      </c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4"/>
      <c r="X31" s="23"/>
    </row>
    <row r="32" spans="1:24" s="25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2"/>
      <c r="O32" s="22"/>
      <c r="P32" s="20"/>
      <c r="Q32" s="20"/>
      <c r="R32" s="20"/>
      <c r="S32" s="20"/>
      <c r="T32" s="20"/>
      <c r="U32" s="24"/>
      <c r="V32" s="24"/>
      <c r="W32" s="24"/>
      <c r="X32" s="24"/>
    </row>
  </sheetData>
  <sheetProtection/>
  <mergeCells count="52">
    <mergeCell ref="A28:C28"/>
    <mergeCell ref="A29:C29"/>
    <mergeCell ref="S17:S18"/>
    <mergeCell ref="T17:T18"/>
    <mergeCell ref="B25:C25"/>
    <mergeCell ref="B26:C26"/>
    <mergeCell ref="B27:C27"/>
    <mergeCell ref="W15:W16"/>
    <mergeCell ref="X15:X16"/>
    <mergeCell ref="U17:U18"/>
    <mergeCell ref="V17:V18"/>
    <mergeCell ref="B21:C21"/>
    <mergeCell ref="B24:C24"/>
    <mergeCell ref="B19:C19"/>
    <mergeCell ref="B23:C23"/>
    <mergeCell ref="B22:C22"/>
    <mergeCell ref="A15:A16"/>
    <mergeCell ref="B15:C15"/>
    <mergeCell ref="A17:A18"/>
    <mergeCell ref="B17:C17"/>
    <mergeCell ref="B16:C16"/>
    <mergeCell ref="B18:C18"/>
    <mergeCell ref="X12:X13"/>
    <mergeCell ref="R12:R13"/>
    <mergeCell ref="B14:C14"/>
    <mergeCell ref="B20:C20"/>
    <mergeCell ref="T15:T16"/>
    <mergeCell ref="X17:X18"/>
    <mergeCell ref="W17:W18"/>
    <mergeCell ref="S15:S16"/>
    <mergeCell ref="U15:U16"/>
    <mergeCell ref="V15:V16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9" width="14.75390625" style="1" customWidth="1"/>
    <col min="30" max="30" width="11.87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17" t="s">
        <v>95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Z10" s="8"/>
      <c r="AA10" s="8"/>
      <c r="AC10" s="1" t="s">
        <v>55</v>
      </c>
    </row>
    <row r="11" spans="1:30" ht="46.5" customHeight="1">
      <c r="A11" s="147" t="s">
        <v>2</v>
      </c>
      <c r="B11" s="147" t="s">
        <v>3</v>
      </c>
      <c r="C11" s="147" t="s">
        <v>3</v>
      </c>
      <c r="D11" s="182" t="s">
        <v>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78" t="s">
        <v>54</v>
      </c>
      <c r="V11" s="179"/>
      <c r="W11" s="179"/>
      <c r="X11" s="179"/>
      <c r="Y11" s="180"/>
      <c r="Z11" s="178" t="s">
        <v>53</v>
      </c>
      <c r="AA11" s="179"/>
      <c r="AB11" s="179"/>
      <c r="AC11" s="179"/>
      <c r="AD11" s="180"/>
    </row>
    <row r="12" spans="1:30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82" t="s">
        <v>9</v>
      </c>
      <c r="I12" s="182"/>
      <c r="J12" s="182"/>
      <c r="K12" s="182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94</v>
      </c>
      <c r="V12" s="152" t="s">
        <v>93</v>
      </c>
      <c r="W12" s="152" t="s">
        <v>92</v>
      </c>
      <c r="X12" s="147" t="s">
        <v>18</v>
      </c>
      <c r="Y12" s="147" t="s">
        <v>49</v>
      </c>
      <c r="Z12" s="152" t="s">
        <v>94</v>
      </c>
      <c r="AA12" s="152" t="s">
        <v>93</v>
      </c>
      <c r="AB12" s="152" t="s">
        <v>92</v>
      </c>
      <c r="AC12" s="147" t="s">
        <v>18</v>
      </c>
      <c r="AD12" s="147" t="s">
        <v>49</v>
      </c>
    </row>
    <row r="13" spans="1:30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47"/>
      <c r="Z13" s="153"/>
      <c r="AA13" s="153"/>
      <c r="AB13" s="153"/>
      <c r="AC13" s="147"/>
      <c r="AD13" s="147"/>
    </row>
    <row r="14" spans="1:30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</row>
    <row r="15" spans="1:30" s="5" customFormat="1" ht="47.25" customHeight="1">
      <c r="A15" s="145">
        <v>1</v>
      </c>
      <c r="B15" s="131" t="s">
        <v>62</v>
      </c>
      <c r="C15" s="131"/>
      <c r="D15" s="31">
        <v>3270899</v>
      </c>
      <c r="E15" s="31">
        <v>384212</v>
      </c>
      <c r="F15" s="31">
        <f aca="true" t="shared" si="0" ref="F15:K15">F16</f>
        <v>134921</v>
      </c>
      <c r="G15" s="31">
        <f t="shared" si="0"/>
        <v>200097354</v>
      </c>
      <c r="H15" s="31">
        <f t="shared" si="0"/>
        <v>1064529</v>
      </c>
      <c r="I15" s="31">
        <f t="shared" si="0"/>
        <v>81160</v>
      </c>
      <c r="J15" s="31">
        <f t="shared" si="0"/>
        <v>838953</v>
      </c>
      <c r="K15" s="31">
        <f t="shared" si="0"/>
        <v>2829951</v>
      </c>
      <c r="L15" s="31">
        <v>2888797</v>
      </c>
      <c r="M15" s="31">
        <f aca="true" t="shared" si="1" ref="M15:M27">G15+(H15+I15+J15+K15)*25+L15</f>
        <v>323350976</v>
      </c>
      <c r="N15" s="31" t="s">
        <v>1</v>
      </c>
      <c r="O15" s="31">
        <f>O16</f>
        <v>394037340</v>
      </c>
      <c r="P15" s="33">
        <f aca="true" t="shared" si="2" ref="P15:P27">(D15-(E15+F15))/M15</f>
        <v>0.008510152138832574</v>
      </c>
      <c r="Q15" s="33">
        <f>0.04*0.4</f>
        <v>0.016</v>
      </c>
      <c r="R15" s="33" t="str">
        <f aca="true" t="shared" si="3" ref="R15:R27">IF(P15&gt;Q15,"YES","NO")</f>
        <v>NO</v>
      </c>
      <c r="S15" s="151">
        <f>P15+P16</f>
        <v>0.03289777821938226</v>
      </c>
      <c r="T15" s="150" t="str">
        <f>IF(S15&gt;=0.04,"YES","NO")</f>
        <v>NO</v>
      </c>
      <c r="U15" s="174" t="s">
        <v>0</v>
      </c>
      <c r="V15" s="174" t="s">
        <v>0</v>
      </c>
      <c r="W15" s="174" t="s">
        <v>0</v>
      </c>
      <c r="X15" s="174" t="s">
        <v>0</v>
      </c>
      <c r="Y15" s="174" t="s">
        <v>0</v>
      </c>
      <c r="Z15" s="186">
        <v>2.11</v>
      </c>
      <c r="AA15" s="186">
        <v>9.3</v>
      </c>
      <c r="AB15" s="186">
        <v>13.86</v>
      </c>
      <c r="AC15" s="128">
        <v>18.93</v>
      </c>
      <c r="AD15" s="150" t="str">
        <f>IF(AB15&gt;AC15,"YES","NO")</f>
        <v>NO</v>
      </c>
    </row>
    <row r="16" spans="1:30" s="5" customFormat="1" ht="47.25" customHeight="1">
      <c r="A16" s="146"/>
      <c r="B16" s="133" t="s">
        <v>23</v>
      </c>
      <c r="C16" s="133"/>
      <c r="D16" s="34">
        <v>8514141</v>
      </c>
      <c r="E16" s="34">
        <v>494931</v>
      </c>
      <c r="F16" s="34">
        <v>134921</v>
      </c>
      <c r="G16" s="34">
        <v>200097354</v>
      </c>
      <c r="H16" s="34">
        <v>1064529</v>
      </c>
      <c r="I16" s="34">
        <v>81160</v>
      </c>
      <c r="J16" s="34">
        <v>838953</v>
      </c>
      <c r="K16" s="34">
        <v>2829951</v>
      </c>
      <c r="L16" s="34">
        <v>2828369</v>
      </c>
      <c r="M16" s="34">
        <f t="shared" si="1"/>
        <v>323290548</v>
      </c>
      <c r="N16" s="34" t="e">
        <f>#REF!/#REF!*100</f>
        <v>#REF!</v>
      </c>
      <c r="O16" s="34">
        <v>394037340</v>
      </c>
      <c r="P16" s="35">
        <f t="shared" si="2"/>
        <v>0.024387626080549684</v>
      </c>
      <c r="Q16" s="35">
        <f>0.04*0.6</f>
        <v>0.024</v>
      </c>
      <c r="R16" s="35" t="str">
        <f t="shared" si="3"/>
        <v>YES</v>
      </c>
      <c r="S16" s="140"/>
      <c r="T16" s="141"/>
      <c r="U16" s="181"/>
      <c r="V16" s="181"/>
      <c r="W16" s="181"/>
      <c r="X16" s="175"/>
      <c r="Y16" s="175"/>
      <c r="Z16" s="185"/>
      <c r="AA16" s="185">
        <v>10.58</v>
      </c>
      <c r="AB16" s="185">
        <v>14.24</v>
      </c>
      <c r="AC16" s="125"/>
      <c r="AD16" s="141"/>
    </row>
    <row r="17" spans="1:30" s="5" customFormat="1" ht="54" customHeight="1">
      <c r="A17" s="132">
        <v>2</v>
      </c>
      <c r="B17" s="121" t="s">
        <v>61</v>
      </c>
      <c r="C17" s="121"/>
      <c r="D17" s="34">
        <v>2091883</v>
      </c>
      <c r="E17" s="34">
        <v>36216</v>
      </c>
      <c r="F17" s="34">
        <v>0</v>
      </c>
      <c r="G17" s="34">
        <f>G18</f>
        <v>60332615</v>
      </c>
      <c r="H17" s="34">
        <f>H18</f>
        <v>1725867</v>
      </c>
      <c r="I17" s="34">
        <f>I18</f>
        <v>271022</v>
      </c>
      <c r="J17" s="34">
        <f>J18</f>
        <v>2017054</v>
      </c>
      <c r="K17" s="34">
        <f>K18</f>
        <v>404212</v>
      </c>
      <c r="L17" s="34">
        <v>1022931</v>
      </c>
      <c r="M17" s="34">
        <f t="shared" si="1"/>
        <v>171809421</v>
      </c>
      <c r="N17" s="34" t="s">
        <v>1</v>
      </c>
      <c r="O17" s="34">
        <f>O18</f>
        <v>289498716</v>
      </c>
      <c r="P17" s="35">
        <f t="shared" si="2"/>
        <v>0.011964809543243847</v>
      </c>
      <c r="Q17" s="35">
        <f>0.04*0.2</f>
        <v>0.008</v>
      </c>
      <c r="R17" s="35" t="str">
        <f t="shared" si="3"/>
        <v>YES</v>
      </c>
      <c r="S17" s="140">
        <f>P17+P18</f>
        <v>0.0483951452315231</v>
      </c>
      <c r="T17" s="141" t="str">
        <f>IF(S17&gt;=0.04,"YES","NO")</f>
        <v>YES</v>
      </c>
      <c r="U17" s="184">
        <v>4.12</v>
      </c>
      <c r="V17" s="184">
        <v>17.9</v>
      </c>
      <c r="W17" s="184">
        <v>36.87</v>
      </c>
      <c r="X17" s="144">
        <v>21.08</v>
      </c>
      <c r="Y17" s="141" t="str">
        <f>IF(W17&gt;X17,"YES","NO")</f>
        <v>YES</v>
      </c>
      <c r="Z17" s="185">
        <v>3.21</v>
      </c>
      <c r="AA17" s="185">
        <v>16.87</v>
      </c>
      <c r="AB17" s="185">
        <v>35.68</v>
      </c>
      <c r="AC17" s="125">
        <v>18.93</v>
      </c>
      <c r="AD17" s="141" t="str">
        <f>IF(AB17&gt;AC17,"YES","NO")</f>
        <v>YES</v>
      </c>
    </row>
    <row r="18" spans="1:30" s="5" customFormat="1" ht="47.25" customHeight="1">
      <c r="A18" s="132"/>
      <c r="B18" s="133" t="s">
        <v>24</v>
      </c>
      <c r="C18" s="133"/>
      <c r="D18" s="34">
        <v>6669034</v>
      </c>
      <c r="E18" s="34">
        <v>422983</v>
      </c>
      <c r="F18" s="34">
        <v>0</v>
      </c>
      <c r="G18" s="34">
        <v>60332615</v>
      </c>
      <c r="H18" s="34">
        <v>1725867</v>
      </c>
      <c r="I18" s="34">
        <v>271022</v>
      </c>
      <c r="J18" s="34">
        <v>2017054</v>
      </c>
      <c r="K18" s="34">
        <v>404212</v>
      </c>
      <c r="L18" s="34">
        <v>665430</v>
      </c>
      <c r="M18" s="34">
        <f t="shared" si="1"/>
        <v>171451920</v>
      </c>
      <c r="N18" s="34" t="e">
        <f>#REF!/#REF!*100</f>
        <v>#REF!</v>
      </c>
      <c r="O18" s="34">
        <v>289498716</v>
      </c>
      <c r="P18" s="35">
        <f t="shared" si="2"/>
        <v>0.036430335688279254</v>
      </c>
      <c r="Q18" s="35">
        <f>0.04*0.8</f>
        <v>0.032</v>
      </c>
      <c r="R18" s="35" t="str">
        <f t="shared" si="3"/>
        <v>YES</v>
      </c>
      <c r="S18" s="140"/>
      <c r="T18" s="141"/>
      <c r="U18" s="184"/>
      <c r="V18" s="184">
        <v>19.28</v>
      </c>
      <c r="W18" s="184">
        <v>35.82</v>
      </c>
      <c r="X18" s="144"/>
      <c r="Y18" s="141"/>
      <c r="Z18" s="185">
        <v>3.03</v>
      </c>
      <c r="AA18" s="185">
        <v>18.55</v>
      </c>
      <c r="AB18" s="185">
        <v>34.99</v>
      </c>
      <c r="AC18" s="125"/>
      <c r="AD18" s="141"/>
    </row>
    <row r="19" spans="1:30" s="5" customFormat="1" ht="47.25" customHeight="1">
      <c r="A19" s="37">
        <v>3</v>
      </c>
      <c r="B19" s="133" t="s">
        <v>60</v>
      </c>
      <c r="C19" s="133"/>
      <c r="D19" s="34">
        <v>3310370</v>
      </c>
      <c r="E19" s="34">
        <v>263857</v>
      </c>
      <c r="F19" s="34">
        <v>0</v>
      </c>
      <c r="G19" s="34">
        <v>42844544</v>
      </c>
      <c r="H19" s="34">
        <v>51320</v>
      </c>
      <c r="I19" s="34">
        <v>9611</v>
      </c>
      <c r="J19" s="34">
        <v>187409</v>
      </c>
      <c r="K19" s="34">
        <v>302264</v>
      </c>
      <c r="L19" s="34">
        <v>41838</v>
      </c>
      <c r="M19" s="34">
        <f t="shared" si="1"/>
        <v>56651482</v>
      </c>
      <c r="N19" s="34" t="e">
        <f>#REF!/#REF!*100</f>
        <v>#REF!</v>
      </c>
      <c r="O19" s="34">
        <v>89936026</v>
      </c>
      <c r="P19" s="35">
        <f t="shared" si="2"/>
        <v>0.05377640429600765</v>
      </c>
      <c r="Q19" s="35">
        <v>0.04</v>
      </c>
      <c r="R19" s="35" t="str">
        <f t="shared" si="3"/>
        <v>YES</v>
      </c>
      <c r="S19" s="35" t="s">
        <v>1</v>
      </c>
      <c r="T19" s="35" t="s">
        <v>1</v>
      </c>
      <c r="U19" s="38">
        <v>0.58</v>
      </c>
      <c r="V19" s="38">
        <v>9.52</v>
      </c>
      <c r="W19" s="38">
        <v>25.48</v>
      </c>
      <c r="X19" s="38">
        <v>21.08</v>
      </c>
      <c r="Y19" s="34" t="str">
        <f>IF(W19&gt;X19,"YES","NO")</f>
        <v>YES</v>
      </c>
      <c r="Z19" s="44">
        <v>1.66</v>
      </c>
      <c r="AA19" s="44">
        <v>10.7</v>
      </c>
      <c r="AB19" s="44">
        <v>26.83</v>
      </c>
      <c r="AC19" s="38">
        <v>18.93</v>
      </c>
      <c r="AD19" s="34" t="str">
        <f>IF(AB19&gt;AC19,"YES","NO")</f>
        <v>YES</v>
      </c>
    </row>
    <row r="20" spans="1:30" s="5" customFormat="1" ht="47.25" customHeight="1">
      <c r="A20" s="37">
        <v>4</v>
      </c>
      <c r="B20" s="133" t="s">
        <v>25</v>
      </c>
      <c r="C20" s="133"/>
      <c r="D20" s="34">
        <v>22642760</v>
      </c>
      <c r="E20" s="34">
        <v>911537</v>
      </c>
      <c r="F20" s="34">
        <v>0</v>
      </c>
      <c r="G20" s="34">
        <v>217180443</v>
      </c>
      <c r="H20" s="34">
        <v>986641</v>
      </c>
      <c r="I20" s="34">
        <v>871316</v>
      </c>
      <c r="J20" s="34">
        <v>6090139</v>
      </c>
      <c r="K20" s="34">
        <v>621963</v>
      </c>
      <c r="L20" s="34">
        <v>3519702</v>
      </c>
      <c r="M20" s="34">
        <f t="shared" si="1"/>
        <v>434951620</v>
      </c>
      <c r="N20" s="34" t="e">
        <f>#REF!/#REF!*100</f>
        <v>#REF!</v>
      </c>
      <c r="O20" s="34">
        <v>586882030</v>
      </c>
      <c r="P20" s="35">
        <f t="shared" si="2"/>
        <v>0.04996239121951081</v>
      </c>
      <c r="Q20" s="35">
        <v>0.04</v>
      </c>
      <c r="R20" s="35" t="str">
        <f t="shared" si="3"/>
        <v>YES</v>
      </c>
      <c r="S20" s="35" t="s">
        <v>1</v>
      </c>
      <c r="T20" s="35" t="s">
        <v>1</v>
      </c>
      <c r="U20" s="38">
        <v>4.77</v>
      </c>
      <c r="V20" s="38">
        <v>17.3</v>
      </c>
      <c r="W20" s="38">
        <v>32.28</v>
      </c>
      <c r="X20" s="38">
        <v>21.08</v>
      </c>
      <c r="Y20" s="34" t="s">
        <v>91</v>
      </c>
      <c r="Z20" s="44">
        <v>1.9</v>
      </c>
      <c r="AA20" s="44">
        <v>14.09</v>
      </c>
      <c r="AB20" s="44">
        <v>28.66</v>
      </c>
      <c r="AC20" s="38">
        <v>18.93</v>
      </c>
      <c r="AD20" s="34" t="s">
        <v>91</v>
      </c>
    </row>
    <row r="21" spans="1:30" ht="51.75" customHeight="1">
      <c r="A21" s="37">
        <v>5</v>
      </c>
      <c r="B21" s="133" t="s">
        <v>59</v>
      </c>
      <c r="C21" s="133"/>
      <c r="D21" s="34">
        <v>35054883</v>
      </c>
      <c r="E21" s="34">
        <v>1950177</v>
      </c>
      <c r="F21" s="34">
        <v>0</v>
      </c>
      <c r="G21" s="34">
        <v>191697797</v>
      </c>
      <c r="H21" s="34">
        <v>1340756</v>
      </c>
      <c r="I21" s="34">
        <v>271745</v>
      </c>
      <c r="J21" s="34">
        <v>9654795</v>
      </c>
      <c r="K21" s="34">
        <v>2879248</v>
      </c>
      <c r="L21" s="34">
        <v>8580676</v>
      </c>
      <c r="M21" s="34">
        <f t="shared" si="1"/>
        <v>553942073</v>
      </c>
      <c r="N21" s="34" t="e">
        <f>#REF!/#REF!*100</f>
        <v>#REF!</v>
      </c>
      <c r="O21" s="34">
        <v>1004487870</v>
      </c>
      <c r="P21" s="35">
        <f t="shared" si="2"/>
        <v>0.0597620358040578</v>
      </c>
      <c r="Q21" s="35">
        <v>0.04</v>
      </c>
      <c r="R21" s="35" t="str">
        <f t="shared" si="3"/>
        <v>YES</v>
      </c>
      <c r="S21" s="35" t="s">
        <v>1</v>
      </c>
      <c r="T21" s="35" t="s">
        <v>1</v>
      </c>
      <c r="U21" s="38">
        <v>2.34</v>
      </c>
      <c r="V21" s="38">
        <v>13.84</v>
      </c>
      <c r="W21" s="38">
        <v>29.17</v>
      </c>
      <c r="X21" s="38">
        <v>21.08</v>
      </c>
      <c r="Y21" s="34" t="str">
        <f>IF(W20&gt;X21,"YES","NO")</f>
        <v>YES</v>
      </c>
      <c r="Z21" s="44">
        <v>0.21</v>
      </c>
      <c r="AA21" s="44">
        <v>11.47</v>
      </c>
      <c r="AB21" s="44">
        <v>26.48</v>
      </c>
      <c r="AC21" s="38">
        <v>18.93</v>
      </c>
      <c r="AD21" s="34" t="str">
        <f>IF(AB20&gt;AC21,"YES","NO")</f>
        <v>YES</v>
      </c>
    </row>
    <row r="22" spans="1:30" s="5" customFormat="1" ht="47.25" customHeight="1">
      <c r="A22" s="37">
        <v>6</v>
      </c>
      <c r="B22" s="133" t="s">
        <v>58</v>
      </c>
      <c r="C22" s="133"/>
      <c r="D22" s="34">
        <v>270829</v>
      </c>
      <c r="E22" s="34">
        <v>2509758</v>
      </c>
      <c r="F22" s="34">
        <v>141387</v>
      </c>
      <c r="G22" s="34">
        <v>9760856</v>
      </c>
      <c r="H22" s="34">
        <v>15356</v>
      </c>
      <c r="I22" s="34">
        <v>7797</v>
      </c>
      <c r="J22" s="34">
        <v>10681</v>
      </c>
      <c r="K22" s="34">
        <v>92501</v>
      </c>
      <c r="L22" s="34">
        <v>455075</v>
      </c>
      <c r="M22" s="34">
        <f t="shared" si="1"/>
        <v>13374306</v>
      </c>
      <c r="N22" s="34" t="e">
        <f>#REF!/#REF!*100</f>
        <v>#REF!</v>
      </c>
      <c r="O22" s="34">
        <v>18988449</v>
      </c>
      <c r="P22" s="35">
        <f t="shared" si="2"/>
        <v>-0.17797678623473995</v>
      </c>
      <c r="Q22" s="35">
        <v>0.04</v>
      </c>
      <c r="R22" s="35" t="str">
        <f t="shared" si="3"/>
        <v>NO</v>
      </c>
      <c r="S22" s="35" t="s">
        <v>1</v>
      </c>
      <c r="T22" s="35" t="s">
        <v>1</v>
      </c>
      <c r="U22" s="38">
        <v>-6.22</v>
      </c>
      <c r="V22" s="38">
        <v>-2.26</v>
      </c>
      <c r="W22" s="38">
        <v>7.85</v>
      </c>
      <c r="X22" s="38">
        <v>21.08</v>
      </c>
      <c r="Y22" s="34" t="str">
        <f aca="true" t="shared" si="4" ref="Y22:Y27">IF(W22&gt;X22,"YES","NO")</f>
        <v>NO</v>
      </c>
      <c r="Z22" s="44">
        <v>0.59</v>
      </c>
      <c r="AA22" s="44">
        <v>4.84</v>
      </c>
      <c r="AB22" s="44">
        <v>15.68</v>
      </c>
      <c r="AC22" s="38">
        <v>18.93</v>
      </c>
      <c r="AD22" s="34" t="str">
        <f aca="true" t="shared" si="5" ref="AD22:AD27">IF(AB22&gt;AC22,"YES","NO")</f>
        <v>NO</v>
      </c>
    </row>
    <row r="23" spans="1:30" s="5" customFormat="1" ht="47.25" customHeight="1">
      <c r="A23" s="37">
        <v>7</v>
      </c>
      <c r="B23" s="133" t="s">
        <v>26</v>
      </c>
      <c r="C23" s="133"/>
      <c r="D23" s="34">
        <v>2642939</v>
      </c>
      <c r="E23" s="34">
        <v>84694</v>
      </c>
      <c r="F23" s="34">
        <v>0</v>
      </c>
      <c r="G23" s="34">
        <v>36890496</v>
      </c>
      <c r="H23" s="34">
        <v>12</v>
      </c>
      <c r="I23" s="34">
        <v>19258</v>
      </c>
      <c r="J23" s="34">
        <v>79490</v>
      </c>
      <c r="K23" s="34">
        <v>135068</v>
      </c>
      <c r="L23" s="34">
        <v>332710</v>
      </c>
      <c r="M23" s="34">
        <f t="shared" si="1"/>
        <v>43068906</v>
      </c>
      <c r="N23" s="34" t="e">
        <f>#REF!/#REF!*100</f>
        <v>#REF!</v>
      </c>
      <c r="O23" s="34">
        <v>133771037</v>
      </c>
      <c r="P23" s="35">
        <f t="shared" si="2"/>
        <v>0.05939888512608145</v>
      </c>
      <c r="Q23" s="35">
        <v>0.04</v>
      </c>
      <c r="R23" s="35" t="str">
        <f t="shared" si="3"/>
        <v>YES</v>
      </c>
      <c r="S23" s="35" t="s">
        <v>1</v>
      </c>
      <c r="T23" s="35" t="s">
        <v>1</v>
      </c>
      <c r="U23" s="38">
        <v>4.58</v>
      </c>
      <c r="V23" s="38">
        <v>16.43</v>
      </c>
      <c r="W23" s="38">
        <v>39.98</v>
      </c>
      <c r="X23" s="38">
        <v>21.08</v>
      </c>
      <c r="Y23" s="34" t="str">
        <f t="shared" si="4"/>
        <v>YES</v>
      </c>
      <c r="Z23" s="44">
        <v>5.6</v>
      </c>
      <c r="AA23" s="44">
        <v>17.57</v>
      </c>
      <c r="AB23" s="44">
        <v>41.35</v>
      </c>
      <c r="AC23" s="38">
        <v>18.93</v>
      </c>
      <c r="AD23" s="34" t="str">
        <f t="shared" si="5"/>
        <v>YES</v>
      </c>
    </row>
    <row r="24" spans="1:30" s="5" customFormat="1" ht="46.5" customHeight="1">
      <c r="A24" s="37">
        <v>8</v>
      </c>
      <c r="B24" s="133" t="s">
        <v>33</v>
      </c>
      <c r="C24" s="133"/>
      <c r="D24" s="34">
        <v>6616082</v>
      </c>
      <c r="E24" s="34">
        <v>152915</v>
      </c>
      <c r="F24" s="34">
        <v>0</v>
      </c>
      <c r="G24" s="34">
        <v>79876590</v>
      </c>
      <c r="H24" s="34">
        <v>949234</v>
      </c>
      <c r="I24" s="34">
        <v>47653</v>
      </c>
      <c r="J24" s="34">
        <v>816130</v>
      </c>
      <c r="K24" s="34">
        <v>598027</v>
      </c>
      <c r="L24" s="34">
        <v>804602</v>
      </c>
      <c r="M24" s="34">
        <f t="shared" si="1"/>
        <v>140957292</v>
      </c>
      <c r="N24" s="34" t="e">
        <f>#REF!/#REF!*100</f>
        <v>#REF!</v>
      </c>
      <c r="O24" s="34">
        <v>190028894</v>
      </c>
      <c r="P24" s="35">
        <f t="shared" si="2"/>
        <v>0.04585195209340429</v>
      </c>
      <c r="Q24" s="35">
        <v>0.04</v>
      </c>
      <c r="R24" s="35" t="str">
        <f t="shared" si="3"/>
        <v>YES</v>
      </c>
      <c r="S24" s="35" t="s">
        <v>1</v>
      </c>
      <c r="T24" s="35" t="s">
        <v>1</v>
      </c>
      <c r="U24" s="38">
        <v>5.08</v>
      </c>
      <c r="V24" s="38">
        <v>20.79</v>
      </c>
      <c r="W24" s="38">
        <v>34.28</v>
      </c>
      <c r="X24" s="38">
        <v>21.08</v>
      </c>
      <c r="Y24" s="34" t="str">
        <f t="shared" si="4"/>
        <v>YES</v>
      </c>
      <c r="Z24" s="44">
        <v>3.1</v>
      </c>
      <c r="AA24" s="44">
        <v>18.52</v>
      </c>
      <c r="AB24" s="44">
        <v>31.75</v>
      </c>
      <c r="AC24" s="38">
        <v>18.93</v>
      </c>
      <c r="AD24" s="34" t="str">
        <f t="shared" si="5"/>
        <v>YES</v>
      </c>
    </row>
    <row r="25" spans="1:30" s="5" customFormat="1" ht="47.25" customHeight="1">
      <c r="A25" s="37">
        <v>9</v>
      </c>
      <c r="B25" s="133" t="s">
        <v>57</v>
      </c>
      <c r="C25" s="133"/>
      <c r="D25" s="34">
        <v>2261121</v>
      </c>
      <c r="E25" s="34">
        <v>1433719</v>
      </c>
      <c r="F25" s="34">
        <v>550485</v>
      </c>
      <c r="G25" s="34">
        <v>39145900</v>
      </c>
      <c r="H25" s="34">
        <v>194757</v>
      </c>
      <c r="I25" s="34">
        <v>54332</v>
      </c>
      <c r="J25" s="34">
        <v>150031</v>
      </c>
      <c r="K25" s="34">
        <v>409937</v>
      </c>
      <c r="L25" s="34">
        <v>60858</v>
      </c>
      <c r="M25" s="34">
        <f t="shared" si="1"/>
        <v>59433183</v>
      </c>
      <c r="N25" s="34" t="e">
        <f>#REF!/#REF!*100</f>
        <v>#REF!</v>
      </c>
      <c r="O25" s="34">
        <v>82195084</v>
      </c>
      <c r="P25" s="35">
        <f t="shared" si="2"/>
        <v>0.004659299502771036</v>
      </c>
      <c r="Q25" s="35">
        <v>0.04</v>
      </c>
      <c r="R25" s="35" t="str">
        <f t="shared" si="3"/>
        <v>NO</v>
      </c>
      <c r="S25" s="35" t="s">
        <v>1</v>
      </c>
      <c r="T25" s="35" t="s">
        <v>1</v>
      </c>
      <c r="U25" s="38">
        <v>1.42</v>
      </c>
      <c r="V25" s="38">
        <v>7</v>
      </c>
      <c r="W25" s="38">
        <v>18.56</v>
      </c>
      <c r="X25" s="38">
        <v>21.08</v>
      </c>
      <c r="Y25" s="34" t="str">
        <f t="shared" si="4"/>
        <v>NO</v>
      </c>
      <c r="Z25" s="44">
        <v>1.72</v>
      </c>
      <c r="AA25" s="44">
        <v>7.31</v>
      </c>
      <c r="AB25" s="44">
        <v>18.91</v>
      </c>
      <c r="AC25" s="38">
        <v>18.93</v>
      </c>
      <c r="AD25" s="34" t="str">
        <f t="shared" si="5"/>
        <v>NO</v>
      </c>
    </row>
    <row r="26" spans="1:30" s="5" customFormat="1" ht="47.25" customHeight="1">
      <c r="A26" s="37">
        <v>10</v>
      </c>
      <c r="B26" s="133" t="s">
        <v>27</v>
      </c>
      <c r="C26" s="133"/>
      <c r="D26" s="34">
        <v>4200481</v>
      </c>
      <c r="E26" s="34">
        <v>41421</v>
      </c>
      <c r="F26" s="34">
        <v>0</v>
      </c>
      <c r="G26" s="34">
        <v>41054727</v>
      </c>
      <c r="H26" s="34">
        <v>552723</v>
      </c>
      <c r="I26" s="34">
        <v>155417</v>
      </c>
      <c r="J26" s="34">
        <v>402847</v>
      </c>
      <c r="K26" s="34">
        <v>181213</v>
      </c>
      <c r="L26" s="34">
        <v>615875</v>
      </c>
      <c r="M26" s="34">
        <f t="shared" si="1"/>
        <v>73975602</v>
      </c>
      <c r="N26" s="34" t="e">
        <f>#REF!/#REF!*100</f>
        <v>#REF!</v>
      </c>
      <c r="O26" s="34">
        <v>175273902</v>
      </c>
      <c r="P26" s="35">
        <f t="shared" si="2"/>
        <v>0.05622205007537485</v>
      </c>
      <c r="Q26" s="35">
        <v>0.04</v>
      </c>
      <c r="R26" s="35" t="str">
        <f t="shared" si="3"/>
        <v>YES</v>
      </c>
      <c r="S26" s="35" t="s">
        <v>1</v>
      </c>
      <c r="T26" s="35" t="s">
        <v>1</v>
      </c>
      <c r="U26" s="38">
        <v>3.18</v>
      </c>
      <c r="V26" s="38">
        <v>14.08</v>
      </c>
      <c r="W26" s="38">
        <v>32.64</v>
      </c>
      <c r="X26" s="38">
        <v>21.08</v>
      </c>
      <c r="Y26" s="34" t="str">
        <f t="shared" si="4"/>
        <v>YES</v>
      </c>
      <c r="Z26" s="44">
        <v>1.95</v>
      </c>
      <c r="AA26" s="44">
        <v>12.71</v>
      </c>
      <c r="AB26" s="44">
        <v>31.05</v>
      </c>
      <c r="AC26" s="38">
        <v>18.93</v>
      </c>
      <c r="AD26" s="34" t="str">
        <f t="shared" si="5"/>
        <v>YES</v>
      </c>
    </row>
    <row r="27" spans="1:30" s="5" customFormat="1" ht="47.25" customHeight="1">
      <c r="A27" s="83">
        <v>11</v>
      </c>
      <c r="B27" s="142" t="s">
        <v>28</v>
      </c>
      <c r="C27" s="142"/>
      <c r="D27" s="84">
        <v>2251210</v>
      </c>
      <c r="E27" s="84">
        <v>83904</v>
      </c>
      <c r="F27" s="84">
        <v>0</v>
      </c>
      <c r="G27" s="84">
        <v>25081769</v>
      </c>
      <c r="H27" s="84">
        <v>261360</v>
      </c>
      <c r="I27" s="84">
        <v>45933</v>
      </c>
      <c r="J27" s="84">
        <v>75958</v>
      </c>
      <c r="K27" s="84">
        <v>480049</v>
      </c>
      <c r="L27" s="84">
        <v>0</v>
      </c>
      <c r="M27" s="84">
        <f t="shared" si="1"/>
        <v>46664269</v>
      </c>
      <c r="N27" s="84" t="e">
        <f>#REF!/#REF!*100</f>
        <v>#REF!</v>
      </c>
      <c r="O27" s="84">
        <v>76590799</v>
      </c>
      <c r="P27" s="86">
        <f t="shared" si="2"/>
        <v>0.046444657688733966</v>
      </c>
      <c r="Q27" s="86">
        <v>0.04</v>
      </c>
      <c r="R27" s="86" t="str">
        <f t="shared" si="3"/>
        <v>YES</v>
      </c>
      <c r="S27" s="86" t="s">
        <v>1</v>
      </c>
      <c r="T27" s="86" t="s">
        <v>1</v>
      </c>
      <c r="U27" s="87">
        <v>3.07</v>
      </c>
      <c r="V27" s="87">
        <v>15.48</v>
      </c>
      <c r="W27" s="87">
        <v>42.29</v>
      </c>
      <c r="X27" s="87">
        <v>21.08</v>
      </c>
      <c r="Y27" s="84" t="str">
        <f t="shared" si="4"/>
        <v>YES</v>
      </c>
      <c r="Z27" s="90">
        <v>1.64</v>
      </c>
      <c r="AA27" s="90">
        <v>13.88</v>
      </c>
      <c r="AB27" s="90">
        <v>40.32</v>
      </c>
      <c r="AC27" s="87">
        <v>18.93</v>
      </c>
      <c r="AD27" s="84" t="str">
        <f t="shared" si="5"/>
        <v>YES</v>
      </c>
    </row>
    <row r="28" spans="1:30" s="5" customFormat="1" ht="47.25" customHeight="1">
      <c r="A28" s="138" t="s">
        <v>29</v>
      </c>
      <c r="B28" s="138"/>
      <c r="C28" s="138"/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1</v>
      </c>
      <c r="N28" s="31"/>
      <c r="O28" s="31" t="s">
        <v>1</v>
      </c>
      <c r="P28" s="31" t="s">
        <v>1</v>
      </c>
      <c r="Q28" s="33" t="s">
        <v>1</v>
      </c>
      <c r="R28" s="33" t="s">
        <v>1</v>
      </c>
      <c r="S28" s="33" t="s">
        <v>1</v>
      </c>
      <c r="T28" s="33" t="s">
        <v>1</v>
      </c>
      <c r="U28" s="107">
        <v>3.03</v>
      </c>
      <c r="V28" s="107">
        <v>13.36</v>
      </c>
      <c r="W28" s="107">
        <v>25.67</v>
      </c>
      <c r="X28" s="33" t="s">
        <v>1</v>
      </c>
      <c r="Y28" s="33" t="s">
        <v>1</v>
      </c>
      <c r="Z28" s="108">
        <v>1.66</v>
      </c>
      <c r="AA28" s="108">
        <v>12.04</v>
      </c>
      <c r="AB28" s="108">
        <v>24.19</v>
      </c>
      <c r="AC28" s="33" t="s">
        <v>1</v>
      </c>
      <c r="AD28" s="33" t="s">
        <v>1</v>
      </c>
    </row>
    <row r="29" spans="1:30" s="5" customFormat="1" ht="47.25" customHeight="1">
      <c r="A29" s="139" t="s">
        <v>30</v>
      </c>
      <c r="B29" s="139"/>
      <c r="C29" s="139"/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/>
      <c r="O29" s="41" t="s">
        <v>1</v>
      </c>
      <c r="P29" s="41" t="s">
        <v>1</v>
      </c>
      <c r="Q29" s="42" t="s">
        <v>1</v>
      </c>
      <c r="R29" s="42" t="s">
        <v>1</v>
      </c>
      <c r="S29" s="42" t="s">
        <v>1</v>
      </c>
      <c r="T29" s="42" t="s">
        <v>1</v>
      </c>
      <c r="U29" s="43" t="s">
        <v>1</v>
      </c>
      <c r="V29" s="43" t="s">
        <v>1</v>
      </c>
      <c r="W29" s="43">
        <v>30.12</v>
      </c>
      <c r="X29" s="42" t="s">
        <v>1</v>
      </c>
      <c r="Y29" s="42" t="s">
        <v>1</v>
      </c>
      <c r="Z29" s="43" t="s">
        <v>1</v>
      </c>
      <c r="AA29" s="43" t="s">
        <v>1</v>
      </c>
      <c r="AB29" s="43">
        <v>22.27</v>
      </c>
      <c r="AC29" s="42" t="s">
        <v>1</v>
      </c>
      <c r="AD29" s="42" t="s">
        <v>1</v>
      </c>
    </row>
    <row r="30" spans="1:29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0"/>
      <c r="AB30" s="11"/>
      <c r="AC30" s="10"/>
    </row>
    <row r="31" spans="1:29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0"/>
      <c r="AB31" s="11"/>
      <c r="AC31" s="10"/>
    </row>
    <row r="32" spans="1:29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  <c r="Z32" s="11"/>
      <c r="AA32" s="11"/>
      <c r="AB32" s="11"/>
      <c r="AC32" s="11"/>
    </row>
  </sheetData>
  <sheetProtection/>
  <mergeCells count="71">
    <mergeCell ref="AD17:AD18"/>
    <mergeCell ref="AD15:AD16"/>
    <mergeCell ref="Y12:Y13"/>
    <mergeCell ref="AD12:AD13"/>
    <mergeCell ref="Z11:AD11"/>
    <mergeCell ref="U11:Y11"/>
    <mergeCell ref="Y15:Y16"/>
    <mergeCell ref="Y17:Y18"/>
    <mergeCell ref="W15:W16"/>
    <mergeCell ref="X15:X16"/>
    <mergeCell ref="A29:C29"/>
    <mergeCell ref="S17:S18"/>
    <mergeCell ref="T17:T18"/>
    <mergeCell ref="B25:C25"/>
    <mergeCell ref="B26:C26"/>
    <mergeCell ref="B27:C27"/>
    <mergeCell ref="B21:C21"/>
    <mergeCell ref="B24:C24"/>
    <mergeCell ref="B19:C19"/>
    <mergeCell ref="B23:C23"/>
    <mergeCell ref="B22:C22"/>
    <mergeCell ref="A28:C28"/>
    <mergeCell ref="A15:A16"/>
    <mergeCell ref="B15:C15"/>
    <mergeCell ref="A17:A18"/>
    <mergeCell ref="B17:C17"/>
    <mergeCell ref="B16:C16"/>
    <mergeCell ref="B18:C18"/>
    <mergeCell ref="B14:C14"/>
    <mergeCell ref="B20:C20"/>
    <mergeCell ref="T15:T16"/>
    <mergeCell ref="X17:X18"/>
    <mergeCell ref="W17:W18"/>
    <mergeCell ref="S15:S16"/>
    <mergeCell ref="U15:U16"/>
    <mergeCell ref="V15:V16"/>
    <mergeCell ref="U17:U18"/>
    <mergeCell ref="V17:V18"/>
    <mergeCell ref="A11:A13"/>
    <mergeCell ref="X12:X13"/>
    <mergeCell ref="R12:R13"/>
    <mergeCell ref="F12:F13"/>
    <mergeCell ref="Q12:Q13"/>
    <mergeCell ref="S12:S13"/>
    <mergeCell ref="T12:T13"/>
    <mergeCell ref="U12:U13"/>
    <mergeCell ref="B11:C13"/>
    <mergeCell ref="D11:T11"/>
    <mergeCell ref="G12:G13"/>
    <mergeCell ref="H12:K12"/>
    <mergeCell ref="M12:M13"/>
    <mergeCell ref="D12:D13"/>
    <mergeCell ref="O12:O13"/>
    <mergeCell ref="P12:P13"/>
    <mergeCell ref="Z17:Z18"/>
    <mergeCell ref="AA17:AA18"/>
    <mergeCell ref="AB17:AB18"/>
    <mergeCell ref="AC17:AC18"/>
    <mergeCell ref="Z15:Z16"/>
    <mergeCell ref="AA15:AA16"/>
    <mergeCell ref="AB15:AB16"/>
    <mergeCell ref="Z12:Z13"/>
    <mergeCell ref="AA12:AA13"/>
    <mergeCell ref="AB12:AB13"/>
    <mergeCell ref="AC12:AC13"/>
    <mergeCell ref="AC15:AC16"/>
    <mergeCell ref="A9:AD9"/>
    <mergeCell ref="E12:E13"/>
    <mergeCell ref="V12:V13"/>
    <mergeCell ref="W12:W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9" width="14.75390625" style="1" customWidth="1"/>
    <col min="30" max="30" width="11.87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17" t="s">
        <v>99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Z10" s="8"/>
      <c r="AA10" s="8"/>
      <c r="AC10" s="1" t="s">
        <v>55</v>
      </c>
    </row>
    <row r="11" spans="1:30" ht="46.5" customHeight="1">
      <c r="A11" s="147" t="s">
        <v>2</v>
      </c>
      <c r="B11" s="147" t="s">
        <v>3</v>
      </c>
      <c r="C11" s="147" t="s">
        <v>3</v>
      </c>
      <c r="D11" s="182" t="s">
        <v>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78" t="s">
        <v>54</v>
      </c>
      <c r="V11" s="179"/>
      <c r="W11" s="179"/>
      <c r="X11" s="179"/>
      <c r="Y11" s="180"/>
      <c r="Z11" s="178" t="s">
        <v>53</v>
      </c>
      <c r="AA11" s="179"/>
      <c r="AB11" s="179"/>
      <c r="AC11" s="179"/>
      <c r="AD11" s="180"/>
    </row>
    <row r="12" spans="1:30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82" t="s">
        <v>9</v>
      </c>
      <c r="I12" s="182"/>
      <c r="J12" s="182"/>
      <c r="K12" s="182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98</v>
      </c>
      <c r="V12" s="152" t="s">
        <v>97</v>
      </c>
      <c r="W12" s="152" t="s">
        <v>96</v>
      </c>
      <c r="X12" s="147" t="s">
        <v>18</v>
      </c>
      <c r="Y12" s="147" t="s">
        <v>49</v>
      </c>
      <c r="Z12" s="152" t="s">
        <v>98</v>
      </c>
      <c r="AA12" s="152" t="s">
        <v>97</v>
      </c>
      <c r="AB12" s="152" t="s">
        <v>96</v>
      </c>
      <c r="AC12" s="147" t="s">
        <v>18</v>
      </c>
      <c r="AD12" s="147" t="s">
        <v>49</v>
      </c>
    </row>
    <row r="13" spans="1:30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47"/>
      <c r="Z13" s="153"/>
      <c r="AA13" s="153"/>
      <c r="AB13" s="153"/>
      <c r="AC13" s="147"/>
      <c r="AD13" s="147"/>
    </row>
    <row r="14" spans="1:30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</row>
    <row r="15" spans="1:30" s="5" customFormat="1" ht="47.25" customHeight="1">
      <c r="A15" s="145">
        <v>1</v>
      </c>
      <c r="B15" s="131" t="s">
        <v>62</v>
      </c>
      <c r="C15" s="131"/>
      <c r="D15" s="31">
        <v>2919500</v>
      </c>
      <c r="E15" s="31">
        <v>188226</v>
      </c>
      <c r="F15" s="31">
        <v>0</v>
      </c>
      <c r="G15" s="31">
        <v>203440625</v>
      </c>
      <c r="H15" s="31">
        <v>684130</v>
      </c>
      <c r="I15" s="31">
        <v>49396</v>
      </c>
      <c r="J15" s="31">
        <v>797794</v>
      </c>
      <c r="K15" s="31">
        <v>2490921</v>
      </c>
      <c r="L15" s="31">
        <v>1155519</v>
      </c>
      <c r="M15" s="31">
        <f aca="true" t="shared" si="0" ref="M15:M27">G15+(H15+I15+J15+K15)*10+L15</f>
        <v>244818554</v>
      </c>
      <c r="N15" s="31" t="s">
        <v>1</v>
      </c>
      <c r="O15" s="31">
        <f>O16</f>
        <v>396583663</v>
      </c>
      <c r="P15" s="32">
        <f aca="true" t="shared" si="1" ref="P15:P27">(D15-(E15+F15))/M15</f>
        <v>0.011156319467518789</v>
      </c>
      <c r="Q15" s="33">
        <f>0.04*0.4</f>
        <v>0.016</v>
      </c>
      <c r="R15" s="33" t="str">
        <f aca="true" t="shared" si="2" ref="R15:R27">IF(P15&gt;Q15,"YES","NO")</f>
        <v>NO</v>
      </c>
      <c r="S15" s="151">
        <f>P15+P16</f>
        <v>0.04592399644794884</v>
      </c>
      <c r="T15" s="150" t="str">
        <f>IF(S15&gt;=0.04,"YES","NO")</f>
        <v>YES</v>
      </c>
      <c r="U15" s="174" t="s">
        <v>0</v>
      </c>
      <c r="V15" s="174" t="s">
        <v>0</v>
      </c>
      <c r="W15" s="174" t="s">
        <v>0</v>
      </c>
      <c r="X15" s="174" t="s">
        <v>0</v>
      </c>
      <c r="Y15" s="174" t="s">
        <v>0</v>
      </c>
      <c r="Z15" s="177">
        <v>1.85</v>
      </c>
      <c r="AA15" s="177">
        <v>5.93</v>
      </c>
      <c r="AB15" s="177">
        <v>12.77</v>
      </c>
      <c r="AC15" s="128">
        <v>21.4</v>
      </c>
      <c r="AD15" s="150" t="str">
        <f>IF(AB15&gt;AC15,"YES","NO")</f>
        <v>NO</v>
      </c>
    </row>
    <row r="16" spans="1:30" s="5" customFormat="1" ht="47.25" customHeight="1">
      <c r="A16" s="146"/>
      <c r="B16" s="133" t="s">
        <v>23</v>
      </c>
      <c r="C16" s="133"/>
      <c r="D16" s="34">
        <v>8732158</v>
      </c>
      <c r="E16" s="34">
        <v>221226</v>
      </c>
      <c r="F16" s="34">
        <v>0</v>
      </c>
      <c r="G16" s="34">
        <v>203440625</v>
      </c>
      <c r="H16" s="34">
        <v>684130</v>
      </c>
      <c r="I16" s="34">
        <v>49396</v>
      </c>
      <c r="J16" s="34">
        <v>797794</v>
      </c>
      <c r="K16" s="34">
        <v>2490921</v>
      </c>
      <c r="L16" s="34">
        <v>1131347</v>
      </c>
      <c r="M16" s="34">
        <f t="shared" si="0"/>
        <v>244794382</v>
      </c>
      <c r="N16" s="34" t="e">
        <f>#REF!/#REF!*100</f>
        <v>#REF!</v>
      </c>
      <c r="O16" s="34">
        <v>396583663</v>
      </c>
      <c r="P16" s="35">
        <f t="shared" si="1"/>
        <v>0.03476767698043005</v>
      </c>
      <c r="Q16" s="35">
        <f>0.04*0.6</f>
        <v>0.024</v>
      </c>
      <c r="R16" s="35" t="str">
        <f t="shared" si="2"/>
        <v>YES</v>
      </c>
      <c r="S16" s="140"/>
      <c r="T16" s="141"/>
      <c r="U16" s="181"/>
      <c r="V16" s="181"/>
      <c r="W16" s="181"/>
      <c r="X16" s="175"/>
      <c r="Y16" s="175"/>
      <c r="Z16" s="176"/>
      <c r="AA16" s="176"/>
      <c r="AB16" s="176"/>
      <c r="AC16" s="125"/>
      <c r="AD16" s="141"/>
    </row>
    <row r="17" spans="1:30" s="5" customFormat="1" ht="54" customHeight="1">
      <c r="A17" s="132">
        <v>2</v>
      </c>
      <c r="B17" s="121" t="s">
        <v>61</v>
      </c>
      <c r="C17" s="121"/>
      <c r="D17" s="34">
        <v>2095949</v>
      </c>
      <c r="E17" s="34">
        <v>28940</v>
      </c>
      <c r="F17" s="34">
        <v>0</v>
      </c>
      <c r="G17" s="34">
        <v>53065694</v>
      </c>
      <c r="H17" s="34">
        <v>1536072</v>
      </c>
      <c r="I17" s="34">
        <v>290021</v>
      </c>
      <c r="J17" s="34">
        <v>2009497</v>
      </c>
      <c r="K17" s="34">
        <v>301476</v>
      </c>
      <c r="L17" s="34">
        <v>409172</v>
      </c>
      <c r="M17" s="34">
        <f t="shared" si="0"/>
        <v>94845526</v>
      </c>
      <c r="N17" s="34" t="s">
        <v>1</v>
      </c>
      <c r="O17" s="34">
        <v>294341302</v>
      </c>
      <c r="P17" s="35">
        <f t="shared" si="1"/>
        <v>0.021793426502795716</v>
      </c>
      <c r="Q17" s="35">
        <f>0.04*0.2</f>
        <v>0.008</v>
      </c>
      <c r="R17" s="35" t="str">
        <f t="shared" si="2"/>
        <v>YES</v>
      </c>
      <c r="S17" s="140">
        <f>P17+P18</f>
        <v>0.0896747837540268</v>
      </c>
      <c r="T17" s="141" t="str">
        <f>IF(S17&gt;=0.04,"YES","NO")</f>
        <v>YES</v>
      </c>
      <c r="U17" s="184">
        <v>3.79</v>
      </c>
      <c r="V17" s="184">
        <v>16.36</v>
      </c>
      <c r="W17" s="184">
        <v>36.64</v>
      </c>
      <c r="X17" s="144">
        <v>19.87</v>
      </c>
      <c r="Y17" s="141" t="str">
        <f>IF(W17&gt;X17,"YES","NO")</f>
        <v>YES</v>
      </c>
      <c r="Z17" s="176">
        <v>2.15</v>
      </c>
      <c r="AA17" s="176">
        <v>14.51</v>
      </c>
      <c r="AB17" s="176">
        <v>34.47</v>
      </c>
      <c r="AC17" s="125">
        <v>21.4</v>
      </c>
      <c r="AD17" s="141" t="str">
        <f>IF(AB17&gt;AC17,"YES","NO")</f>
        <v>YES</v>
      </c>
    </row>
    <row r="18" spans="1:30" s="5" customFormat="1" ht="47.25" customHeight="1">
      <c r="A18" s="132"/>
      <c r="B18" s="133" t="s">
        <v>24</v>
      </c>
      <c r="C18" s="133"/>
      <c r="D18" s="34">
        <v>6687385</v>
      </c>
      <c r="E18" s="34">
        <v>258849</v>
      </c>
      <c r="F18" s="34">
        <v>0</v>
      </c>
      <c r="G18" s="34">
        <v>53065694</v>
      </c>
      <c r="H18" s="34">
        <v>1536072</v>
      </c>
      <c r="I18" s="34">
        <v>290021</v>
      </c>
      <c r="J18" s="34">
        <v>2009497</v>
      </c>
      <c r="K18" s="34">
        <v>301476</v>
      </c>
      <c r="L18" s="34">
        <v>266172</v>
      </c>
      <c r="M18" s="34">
        <f t="shared" si="0"/>
        <v>94702526</v>
      </c>
      <c r="N18" s="34" t="e">
        <f>#REF!/#REF!*100</f>
        <v>#REF!</v>
      </c>
      <c r="O18" s="34">
        <v>294341302</v>
      </c>
      <c r="P18" s="35">
        <f t="shared" si="1"/>
        <v>0.06788135725123108</v>
      </c>
      <c r="Q18" s="35">
        <f>0.04*0.8</f>
        <v>0.032</v>
      </c>
      <c r="R18" s="35" t="str">
        <f t="shared" si="2"/>
        <v>YES</v>
      </c>
      <c r="S18" s="140"/>
      <c r="T18" s="141"/>
      <c r="U18" s="184"/>
      <c r="V18" s="184">
        <v>16.36</v>
      </c>
      <c r="W18" s="184">
        <v>36.64</v>
      </c>
      <c r="X18" s="144"/>
      <c r="Y18" s="141"/>
      <c r="Z18" s="176"/>
      <c r="AA18" s="176"/>
      <c r="AB18" s="176"/>
      <c r="AC18" s="125"/>
      <c r="AD18" s="141"/>
    </row>
    <row r="19" spans="1:30" s="5" customFormat="1" ht="47.25" customHeight="1">
      <c r="A19" s="37">
        <v>3</v>
      </c>
      <c r="B19" s="133" t="s">
        <v>60</v>
      </c>
      <c r="C19" s="133"/>
      <c r="D19" s="34">
        <v>3119155</v>
      </c>
      <c r="E19" s="34">
        <v>291741</v>
      </c>
      <c r="F19" s="34">
        <v>186666</v>
      </c>
      <c r="G19" s="34">
        <v>42211812</v>
      </c>
      <c r="H19" s="34">
        <v>186147</v>
      </c>
      <c r="I19" s="34">
        <v>28070</v>
      </c>
      <c r="J19" s="34">
        <v>253942</v>
      </c>
      <c r="K19" s="34">
        <v>139015</v>
      </c>
      <c r="L19" s="34">
        <v>16735</v>
      </c>
      <c r="M19" s="34">
        <f t="shared" si="0"/>
        <v>48300287</v>
      </c>
      <c r="N19" s="34" t="e">
        <f>#REF!/#REF!*100</f>
        <v>#REF!</v>
      </c>
      <c r="O19" s="34">
        <v>91216857</v>
      </c>
      <c r="P19" s="35">
        <f t="shared" si="1"/>
        <v>0.05467354676381116</v>
      </c>
      <c r="Q19" s="35">
        <v>0.04</v>
      </c>
      <c r="R19" s="35" t="str">
        <f t="shared" si="2"/>
        <v>YES</v>
      </c>
      <c r="S19" s="35" t="s">
        <v>1</v>
      </c>
      <c r="T19" s="35" t="s">
        <v>1</v>
      </c>
      <c r="U19" s="38">
        <v>0.74</v>
      </c>
      <c r="V19" s="38">
        <v>8.33</v>
      </c>
      <c r="W19" s="38">
        <v>24.47</v>
      </c>
      <c r="X19" s="40">
        <v>19.87</v>
      </c>
      <c r="Y19" s="34" t="str">
        <f>IF(W19&gt;X19,"YES","NO")</f>
        <v>YES</v>
      </c>
      <c r="Z19" s="39">
        <v>1.9</v>
      </c>
      <c r="AA19" s="39">
        <v>9.58</v>
      </c>
      <c r="AB19" s="39">
        <v>25.9</v>
      </c>
      <c r="AC19" s="40">
        <v>21.4</v>
      </c>
      <c r="AD19" s="34" t="str">
        <f>IF(AB19&gt;AC19,"YES","NO")</f>
        <v>YES</v>
      </c>
    </row>
    <row r="20" spans="1:30" s="5" customFormat="1" ht="47.25" customHeight="1">
      <c r="A20" s="37">
        <v>4</v>
      </c>
      <c r="B20" s="133" t="s">
        <v>25</v>
      </c>
      <c r="C20" s="133"/>
      <c r="D20" s="34">
        <v>22192922</v>
      </c>
      <c r="E20" s="34">
        <v>876699</v>
      </c>
      <c r="F20" s="34">
        <v>0</v>
      </c>
      <c r="G20" s="34">
        <v>207514035</v>
      </c>
      <c r="H20" s="34">
        <v>1376074</v>
      </c>
      <c r="I20" s="34">
        <v>800071</v>
      </c>
      <c r="J20" s="34">
        <v>6080278</v>
      </c>
      <c r="K20" s="34">
        <v>303696</v>
      </c>
      <c r="L20" s="34">
        <v>1407881</v>
      </c>
      <c r="M20" s="34">
        <f t="shared" si="0"/>
        <v>294523106</v>
      </c>
      <c r="N20" s="34" t="e">
        <f>#REF!/#REF!*100</f>
        <v>#REF!</v>
      </c>
      <c r="O20" s="34">
        <v>594907027</v>
      </c>
      <c r="P20" s="35">
        <f t="shared" si="1"/>
        <v>0.07237538436118489</v>
      </c>
      <c r="Q20" s="35">
        <v>0.04</v>
      </c>
      <c r="R20" s="35" t="str">
        <f t="shared" si="2"/>
        <v>YES</v>
      </c>
      <c r="S20" s="35" t="s">
        <v>1</v>
      </c>
      <c r="T20" s="35" t="s">
        <v>1</v>
      </c>
      <c r="U20" s="38">
        <v>4.52</v>
      </c>
      <c r="V20" s="38">
        <v>16.08</v>
      </c>
      <c r="W20" s="38">
        <v>31.82</v>
      </c>
      <c r="X20" s="40">
        <v>19.87</v>
      </c>
      <c r="Y20" s="34" t="s">
        <v>91</v>
      </c>
      <c r="Z20" s="39">
        <v>1.11</v>
      </c>
      <c r="AA20" s="39">
        <v>12.3</v>
      </c>
      <c r="AB20" s="39">
        <v>27.53</v>
      </c>
      <c r="AC20" s="40">
        <v>21.4</v>
      </c>
      <c r="AD20" s="34" t="s">
        <v>91</v>
      </c>
    </row>
    <row r="21" spans="1:30" ht="51.75" customHeight="1">
      <c r="A21" s="37">
        <v>5</v>
      </c>
      <c r="B21" s="133" t="s">
        <v>59</v>
      </c>
      <c r="C21" s="133"/>
      <c r="D21" s="34">
        <v>35032271</v>
      </c>
      <c r="E21" s="34">
        <v>1210187</v>
      </c>
      <c r="F21" s="34">
        <v>0</v>
      </c>
      <c r="G21" s="34">
        <v>171886676</v>
      </c>
      <c r="H21" s="34">
        <v>1285929</v>
      </c>
      <c r="I21" s="34">
        <v>295008</v>
      </c>
      <c r="J21" s="34">
        <v>9133099</v>
      </c>
      <c r="K21" s="34">
        <v>1537644</v>
      </c>
      <c r="L21" s="34">
        <v>3432270</v>
      </c>
      <c r="M21" s="34">
        <f t="shared" si="0"/>
        <v>297835746</v>
      </c>
      <c r="N21" s="34" t="e">
        <f>#REF!/#REF!*100</f>
        <v>#REF!</v>
      </c>
      <c r="O21" s="34">
        <v>1016097372</v>
      </c>
      <c r="P21" s="35">
        <f t="shared" si="1"/>
        <v>0.11355951880940443</v>
      </c>
      <c r="Q21" s="35">
        <v>0.04</v>
      </c>
      <c r="R21" s="35" t="str">
        <f t="shared" si="2"/>
        <v>YES</v>
      </c>
      <c r="S21" s="35" t="s">
        <v>1</v>
      </c>
      <c r="T21" s="35" t="s">
        <v>1</v>
      </c>
      <c r="U21" s="38">
        <v>4.7</v>
      </c>
      <c r="V21" s="38">
        <v>12.61</v>
      </c>
      <c r="W21" s="38">
        <v>27.24</v>
      </c>
      <c r="X21" s="40">
        <v>19.87</v>
      </c>
      <c r="Y21" s="34" t="str">
        <f>IF(W20&gt;X21,"YES","NO")</f>
        <v>YES</v>
      </c>
      <c r="Z21" s="39">
        <v>2.36</v>
      </c>
      <c r="AA21" s="39">
        <v>10.1</v>
      </c>
      <c r="AB21" s="39">
        <v>24.4</v>
      </c>
      <c r="AC21" s="40">
        <v>21.4</v>
      </c>
      <c r="AD21" s="34" t="str">
        <f>IF(AB20&gt;AC21,"YES","NO")</f>
        <v>YES</v>
      </c>
    </row>
    <row r="22" spans="1:30" s="5" customFormat="1" ht="47.25" customHeight="1">
      <c r="A22" s="37">
        <v>6</v>
      </c>
      <c r="B22" s="133" t="s">
        <v>58</v>
      </c>
      <c r="C22" s="133"/>
      <c r="D22" s="34">
        <v>269994</v>
      </c>
      <c r="E22" s="34">
        <v>2664700</v>
      </c>
      <c r="F22" s="34">
        <v>159203</v>
      </c>
      <c r="G22" s="34">
        <v>9874285</v>
      </c>
      <c r="H22" s="34">
        <v>30440</v>
      </c>
      <c r="I22" s="34">
        <v>8207</v>
      </c>
      <c r="J22" s="34">
        <v>10654</v>
      </c>
      <c r="K22" s="34">
        <v>83403</v>
      </c>
      <c r="L22" s="34">
        <v>182030</v>
      </c>
      <c r="M22" s="34">
        <f t="shared" si="0"/>
        <v>11383355</v>
      </c>
      <c r="N22" s="34" t="e">
        <f>#REF!/#REF!*100</f>
        <v>#REF!</v>
      </c>
      <c r="O22" s="34">
        <v>18450606</v>
      </c>
      <c r="P22" s="35">
        <f t="shared" si="1"/>
        <v>-0.2243546827802524</v>
      </c>
      <c r="Q22" s="35">
        <v>0.04</v>
      </c>
      <c r="R22" s="35" t="str">
        <f t="shared" si="2"/>
        <v>NO</v>
      </c>
      <c r="S22" s="35" t="s">
        <v>1</v>
      </c>
      <c r="T22" s="35" t="s">
        <v>1</v>
      </c>
      <c r="U22" s="38">
        <v>-5.86</v>
      </c>
      <c r="V22" s="38">
        <v>-2.68</v>
      </c>
      <c r="W22" s="38">
        <v>7.07</v>
      </c>
      <c r="X22" s="40">
        <v>19.87</v>
      </c>
      <c r="Y22" s="34" t="str">
        <f aca="true" t="shared" si="3" ref="Y22:Y27">IF(W22&gt;X22,"YES","NO")</f>
        <v>NO</v>
      </c>
      <c r="Z22" s="39">
        <v>1.21</v>
      </c>
      <c r="AA22" s="39">
        <v>4.62</v>
      </c>
      <c r="AB22" s="39">
        <v>15.11</v>
      </c>
      <c r="AC22" s="40">
        <v>21.4</v>
      </c>
      <c r="AD22" s="34" t="str">
        <f aca="true" t="shared" si="4" ref="AD22:AD27">IF(AB22&gt;AC22,"YES","NO")</f>
        <v>NO</v>
      </c>
    </row>
    <row r="23" spans="1:30" s="5" customFormat="1" ht="47.25" customHeight="1">
      <c r="A23" s="37">
        <v>7</v>
      </c>
      <c r="B23" s="133" t="s">
        <v>26</v>
      </c>
      <c r="C23" s="133"/>
      <c r="D23" s="34">
        <v>2721619</v>
      </c>
      <c r="E23" s="34">
        <v>90829</v>
      </c>
      <c r="F23" s="34">
        <v>0</v>
      </c>
      <c r="G23" s="34">
        <v>36537178</v>
      </c>
      <c r="H23" s="34">
        <v>12</v>
      </c>
      <c r="I23" s="34">
        <v>38293</v>
      </c>
      <c r="J23" s="34">
        <v>81513</v>
      </c>
      <c r="K23" s="34">
        <v>62612</v>
      </c>
      <c r="L23" s="34">
        <v>133084</v>
      </c>
      <c r="M23" s="34">
        <f t="shared" si="0"/>
        <v>38494562</v>
      </c>
      <c r="N23" s="34" t="e">
        <f>#REF!/#REF!*100</f>
        <v>#REF!</v>
      </c>
      <c r="O23" s="34">
        <v>136554150</v>
      </c>
      <c r="P23" s="35">
        <f t="shared" si="1"/>
        <v>0.06834186085816485</v>
      </c>
      <c r="Q23" s="35">
        <v>0.04</v>
      </c>
      <c r="R23" s="35" t="str">
        <f t="shared" si="2"/>
        <v>YES</v>
      </c>
      <c r="S23" s="35" t="s">
        <v>1</v>
      </c>
      <c r="T23" s="35" t="s">
        <v>1</v>
      </c>
      <c r="U23" s="38">
        <v>4.63</v>
      </c>
      <c r="V23" s="38">
        <v>15.77</v>
      </c>
      <c r="W23" s="38">
        <v>37.83</v>
      </c>
      <c r="X23" s="40">
        <v>19.87</v>
      </c>
      <c r="Y23" s="34" t="str">
        <f t="shared" si="3"/>
        <v>YES</v>
      </c>
      <c r="Z23" s="39">
        <v>3.76</v>
      </c>
      <c r="AA23" s="39">
        <v>14.81</v>
      </c>
      <c r="AB23" s="39">
        <v>36.7</v>
      </c>
      <c r="AC23" s="40">
        <v>21.4</v>
      </c>
      <c r="AD23" s="34" t="str">
        <f t="shared" si="4"/>
        <v>YES</v>
      </c>
    </row>
    <row r="24" spans="1:30" s="5" customFormat="1" ht="46.5" customHeight="1">
      <c r="A24" s="37">
        <v>8</v>
      </c>
      <c r="B24" s="133" t="s">
        <v>33</v>
      </c>
      <c r="C24" s="133"/>
      <c r="D24" s="34">
        <v>6243014</v>
      </c>
      <c r="E24" s="34">
        <v>159961</v>
      </c>
      <c r="F24" s="34">
        <v>0</v>
      </c>
      <c r="G24" s="34">
        <v>80896108</v>
      </c>
      <c r="H24" s="34">
        <v>1263152</v>
      </c>
      <c r="I24" s="34">
        <v>74670</v>
      </c>
      <c r="J24" s="34">
        <v>923124</v>
      </c>
      <c r="K24" s="34">
        <v>473576</v>
      </c>
      <c r="L24" s="34">
        <v>321841</v>
      </c>
      <c r="M24" s="34">
        <f t="shared" si="0"/>
        <v>108563169</v>
      </c>
      <c r="N24" s="34" t="e">
        <f>#REF!/#REF!*100</f>
        <v>#REF!</v>
      </c>
      <c r="O24" s="34">
        <v>196313368</v>
      </c>
      <c r="P24" s="35">
        <f t="shared" si="1"/>
        <v>0.05603238240033321</v>
      </c>
      <c r="Q24" s="35">
        <v>0.04</v>
      </c>
      <c r="R24" s="35" t="str">
        <f t="shared" si="2"/>
        <v>YES</v>
      </c>
      <c r="S24" s="35" t="s">
        <v>1</v>
      </c>
      <c r="T24" s="35" t="s">
        <v>1</v>
      </c>
      <c r="U24" s="38">
        <v>5.22</v>
      </c>
      <c r="V24" s="38">
        <v>20.43</v>
      </c>
      <c r="W24" s="38">
        <v>34.59</v>
      </c>
      <c r="X24" s="40">
        <v>19.87</v>
      </c>
      <c r="Y24" s="34" t="str">
        <f t="shared" si="3"/>
        <v>YES</v>
      </c>
      <c r="Z24" s="39">
        <v>2.75</v>
      </c>
      <c r="AA24" s="39">
        <v>17.6</v>
      </c>
      <c r="AB24" s="39">
        <v>31.42</v>
      </c>
      <c r="AC24" s="40">
        <v>21.4</v>
      </c>
      <c r="AD24" s="34" t="str">
        <f t="shared" si="4"/>
        <v>YES</v>
      </c>
    </row>
    <row r="25" spans="1:30" s="5" customFormat="1" ht="47.25" customHeight="1">
      <c r="A25" s="37">
        <v>9</v>
      </c>
      <c r="B25" s="133" t="s">
        <v>57</v>
      </c>
      <c r="C25" s="133"/>
      <c r="D25" s="34">
        <v>2220494</v>
      </c>
      <c r="E25" s="34">
        <v>2431078</v>
      </c>
      <c r="F25" s="34">
        <v>641986</v>
      </c>
      <c r="G25" s="34">
        <v>37498289</v>
      </c>
      <c r="H25" s="34">
        <v>296237</v>
      </c>
      <c r="I25" s="34">
        <v>38966</v>
      </c>
      <c r="J25" s="34">
        <v>163748</v>
      </c>
      <c r="K25" s="34">
        <v>362134</v>
      </c>
      <c r="L25" s="34">
        <v>24343</v>
      </c>
      <c r="M25" s="34">
        <f t="shared" si="0"/>
        <v>46133482</v>
      </c>
      <c r="N25" s="34" t="e">
        <f>#REF!/#REF!*100</f>
        <v>#REF!</v>
      </c>
      <c r="O25" s="34">
        <v>82406145</v>
      </c>
      <c r="P25" s="35">
        <f t="shared" si="1"/>
        <v>-0.018480504029589617</v>
      </c>
      <c r="Q25" s="35">
        <v>0.04</v>
      </c>
      <c r="R25" s="35" t="str">
        <f t="shared" si="2"/>
        <v>NO</v>
      </c>
      <c r="S25" s="35" t="s">
        <v>1</v>
      </c>
      <c r="T25" s="35" t="s">
        <v>1</v>
      </c>
      <c r="U25" s="38">
        <v>1.35</v>
      </c>
      <c r="V25" s="38">
        <v>7.16</v>
      </c>
      <c r="W25" s="38">
        <v>17.72</v>
      </c>
      <c r="X25" s="40">
        <v>19.87</v>
      </c>
      <c r="Y25" s="34" t="str">
        <f t="shared" si="3"/>
        <v>NO</v>
      </c>
      <c r="Z25" s="39">
        <v>0.77</v>
      </c>
      <c r="AA25" s="39">
        <v>6.55</v>
      </c>
      <c r="AB25" s="39">
        <v>17.04</v>
      </c>
      <c r="AC25" s="40">
        <v>21.4</v>
      </c>
      <c r="AD25" s="34" t="str">
        <f t="shared" si="4"/>
        <v>NO</v>
      </c>
    </row>
    <row r="26" spans="1:30" s="5" customFormat="1" ht="47.25" customHeight="1">
      <c r="A26" s="37">
        <v>10</v>
      </c>
      <c r="B26" s="133" t="s">
        <v>27</v>
      </c>
      <c r="C26" s="133"/>
      <c r="D26" s="34">
        <v>4306487</v>
      </c>
      <c r="E26" s="34">
        <v>55328</v>
      </c>
      <c r="F26" s="34">
        <v>0</v>
      </c>
      <c r="G26" s="34">
        <v>39655917</v>
      </c>
      <c r="H26" s="34">
        <v>634959</v>
      </c>
      <c r="I26" s="34">
        <v>133016</v>
      </c>
      <c r="J26" s="34">
        <v>404143</v>
      </c>
      <c r="K26" s="34">
        <v>111390</v>
      </c>
      <c r="L26" s="34">
        <v>246350</v>
      </c>
      <c r="M26" s="34">
        <f t="shared" si="0"/>
        <v>52737347</v>
      </c>
      <c r="N26" s="34" t="e">
        <f>#REF!/#REF!*100</f>
        <v>#REF!</v>
      </c>
      <c r="O26" s="34">
        <v>179060938</v>
      </c>
      <c r="P26" s="35">
        <f t="shared" si="1"/>
        <v>0.08061002765269933</v>
      </c>
      <c r="Q26" s="35">
        <v>0.04</v>
      </c>
      <c r="R26" s="35" t="str">
        <f t="shared" si="2"/>
        <v>YES</v>
      </c>
      <c r="S26" s="35" t="s">
        <v>1</v>
      </c>
      <c r="T26" s="35" t="s">
        <v>1</v>
      </c>
      <c r="U26" s="38">
        <v>2.93</v>
      </c>
      <c r="V26" s="38">
        <v>13.5</v>
      </c>
      <c r="W26" s="38">
        <v>32.11</v>
      </c>
      <c r="X26" s="40">
        <v>19.87</v>
      </c>
      <c r="Y26" s="34" t="str">
        <f t="shared" si="3"/>
        <v>YES</v>
      </c>
      <c r="Z26" s="39">
        <v>1.88</v>
      </c>
      <c r="AA26" s="39">
        <v>12.34</v>
      </c>
      <c r="AB26" s="39">
        <v>30.76</v>
      </c>
      <c r="AC26" s="40">
        <v>21.4</v>
      </c>
      <c r="AD26" s="34" t="str">
        <f t="shared" si="4"/>
        <v>YES</v>
      </c>
    </row>
    <row r="27" spans="1:30" s="5" customFormat="1" ht="47.25" customHeight="1">
      <c r="A27" s="83">
        <v>11</v>
      </c>
      <c r="B27" s="142" t="s">
        <v>28</v>
      </c>
      <c r="C27" s="142"/>
      <c r="D27" s="84">
        <v>2202838</v>
      </c>
      <c r="E27" s="84">
        <v>102137</v>
      </c>
      <c r="F27" s="84">
        <v>0</v>
      </c>
      <c r="G27" s="84">
        <v>24917662</v>
      </c>
      <c r="H27" s="84">
        <v>285199</v>
      </c>
      <c r="I27" s="84">
        <v>50006</v>
      </c>
      <c r="J27" s="84">
        <v>73970</v>
      </c>
      <c r="K27" s="84">
        <v>454010</v>
      </c>
      <c r="L27" s="84">
        <v>0</v>
      </c>
      <c r="M27" s="84">
        <f t="shared" si="0"/>
        <v>33549512</v>
      </c>
      <c r="N27" s="84" t="e">
        <f>#REF!/#REF!*100</f>
        <v>#REF!</v>
      </c>
      <c r="O27" s="84">
        <v>77202421</v>
      </c>
      <c r="P27" s="86">
        <f t="shared" si="1"/>
        <v>0.06261494951103909</v>
      </c>
      <c r="Q27" s="86">
        <v>0.04</v>
      </c>
      <c r="R27" s="86" t="str">
        <f t="shared" si="2"/>
        <v>YES</v>
      </c>
      <c r="S27" s="86" t="s">
        <v>1</v>
      </c>
      <c r="T27" s="86" t="s">
        <v>1</v>
      </c>
      <c r="U27" s="87">
        <v>3.56</v>
      </c>
      <c r="V27" s="87">
        <v>14.51</v>
      </c>
      <c r="W27" s="87">
        <v>42.01</v>
      </c>
      <c r="X27" s="89">
        <v>19.87</v>
      </c>
      <c r="Y27" s="84" t="str">
        <f t="shared" si="3"/>
        <v>YES</v>
      </c>
      <c r="Z27" s="88">
        <v>2.25</v>
      </c>
      <c r="AA27" s="88">
        <v>13.07</v>
      </c>
      <c r="AB27" s="88">
        <v>40.22</v>
      </c>
      <c r="AC27" s="89">
        <v>21.4</v>
      </c>
      <c r="AD27" s="84" t="str">
        <f t="shared" si="4"/>
        <v>YES</v>
      </c>
    </row>
    <row r="28" spans="1:30" s="5" customFormat="1" ht="47.25" customHeight="1">
      <c r="A28" s="138" t="s">
        <v>29</v>
      </c>
      <c r="B28" s="138"/>
      <c r="C28" s="138"/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1</v>
      </c>
      <c r="N28" s="31"/>
      <c r="O28" s="31" t="s">
        <v>1</v>
      </c>
      <c r="P28" s="31" t="s">
        <v>1</v>
      </c>
      <c r="Q28" s="33" t="s">
        <v>1</v>
      </c>
      <c r="R28" s="33" t="s">
        <v>1</v>
      </c>
      <c r="S28" s="33" t="s">
        <v>1</v>
      </c>
      <c r="T28" s="33" t="s">
        <v>1</v>
      </c>
      <c r="U28" s="107">
        <v>3.83</v>
      </c>
      <c r="V28" s="107">
        <v>11.92</v>
      </c>
      <c r="W28" s="107">
        <v>24.78</v>
      </c>
      <c r="X28" s="33" t="s">
        <v>1</v>
      </c>
      <c r="Y28" s="33" t="s">
        <v>1</v>
      </c>
      <c r="Z28" s="108">
        <v>2.01</v>
      </c>
      <c r="AA28" s="108">
        <v>10.13</v>
      </c>
      <c r="AB28" s="108">
        <v>22.77</v>
      </c>
      <c r="AC28" s="33" t="s">
        <v>1</v>
      </c>
      <c r="AD28" s="33" t="s">
        <v>1</v>
      </c>
    </row>
    <row r="29" spans="1:30" s="5" customFormat="1" ht="47.25" customHeight="1">
      <c r="A29" s="139" t="s">
        <v>30</v>
      </c>
      <c r="B29" s="139"/>
      <c r="C29" s="139"/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/>
      <c r="O29" s="41" t="s">
        <v>1</v>
      </c>
      <c r="P29" s="41" t="s">
        <v>1</v>
      </c>
      <c r="Q29" s="42" t="s">
        <v>1</v>
      </c>
      <c r="R29" s="42" t="s">
        <v>1</v>
      </c>
      <c r="S29" s="42" t="s">
        <v>1</v>
      </c>
      <c r="T29" s="42" t="s">
        <v>1</v>
      </c>
      <c r="U29" s="43" t="s">
        <v>1</v>
      </c>
      <c r="V29" s="43" t="s">
        <v>1</v>
      </c>
      <c r="W29" s="43">
        <v>28.39</v>
      </c>
      <c r="X29" s="42" t="s">
        <v>1</v>
      </c>
      <c r="Y29" s="42" t="s">
        <v>1</v>
      </c>
      <c r="Z29" s="43" t="s">
        <v>1</v>
      </c>
      <c r="AA29" s="43" t="s">
        <v>1</v>
      </c>
      <c r="AB29" s="43">
        <v>25.18</v>
      </c>
      <c r="AC29" s="42" t="s">
        <v>1</v>
      </c>
      <c r="AD29" s="42" t="s">
        <v>1</v>
      </c>
    </row>
    <row r="30" spans="1:29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0"/>
      <c r="AB30" s="11"/>
      <c r="AC30" s="10"/>
    </row>
    <row r="31" spans="1:29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0"/>
      <c r="AB31" s="11"/>
      <c r="AC31" s="10"/>
    </row>
    <row r="32" spans="1:29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  <c r="Z32" s="11"/>
      <c r="AA32" s="11"/>
      <c r="AB32" s="11"/>
      <c r="AC32" s="11"/>
    </row>
  </sheetData>
  <sheetProtection/>
  <mergeCells count="71">
    <mergeCell ref="AD17:AD18"/>
    <mergeCell ref="AD15:AD16"/>
    <mergeCell ref="Y12:Y13"/>
    <mergeCell ref="AD12:AD13"/>
    <mergeCell ref="Z11:AD11"/>
    <mergeCell ref="U11:Y11"/>
    <mergeCell ref="Y15:Y16"/>
    <mergeCell ref="Y17:Y18"/>
    <mergeCell ref="W15:W16"/>
    <mergeCell ref="X15:X16"/>
    <mergeCell ref="A29:C29"/>
    <mergeCell ref="S17:S18"/>
    <mergeCell ref="T17:T18"/>
    <mergeCell ref="B25:C25"/>
    <mergeCell ref="B26:C26"/>
    <mergeCell ref="B27:C27"/>
    <mergeCell ref="B21:C21"/>
    <mergeCell ref="B24:C24"/>
    <mergeCell ref="B19:C19"/>
    <mergeCell ref="B23:C23"/>
    <mergeCell ref="B22:C22"/>
    <mergeCell ref="A28:C28"/>
    <mergeCell ref="A15:A16"/>
    <mergeCell ref="B15:C15"/>
    <mergeCell ref="A17:A18"/>
    <mergeCell ref="B17:C17"/>
    <mergeCell ref="B16:C16"/>
    <mergeCell ref="B18:C18"/>
    <mergeCell ref="B14:C14"/>
    <mergeCell ref="B20:C20"/>
    <mergeCell ref="T15:T16"/>
    <mergeCell ref="X17:X18"/>
    <mergeCell ref="W17:W18"/>
    <mergeCell ref="S15:S16"/>
    <mergeCell ref="U15:U16"/>
    <mergeCell ref="V15:V16"/>
    <mergeCell ref="U17:U18"/>
    <mergeCell ref="V17:V18"/>
    <mergeCell ref="A11:A13"/>
    <mergeCell ref="X12:X13"/>
    <mergeCell ref="R12:R13"/>
    <mergeCell ref="F12:F13"/>
    <mergeCell ref="Q12:Q13"/>
    <mergeCell ref="S12:S13"/>
    <mergeCell ref="T12:T13"/>
    <mergeCell ref="U12:U13"/>
    <mergeCell ref="B11:C13"/>
    <mergeCell ref="D11:T11"/>
    <mergeCell ref="G12:G13"/>
    <mergeCell ref="H12:K12"/>
    <mergeCell ref="M12:M13"/>
    <mergeCell ref="D12:D13"/>
    <mergeCell ref="O12:O13"/>
    <mergeCell ref="P12:P13"/>
    <mergeCell ref="Z17:Z18"/>
    <mergeCell ref="AA17:AA18"/>
    <mergeCell ref="AB17:AB18"/>
    <mergeCell ref="AC17:AC18"/>
    <mergeCell ref="Z15:Z16"/>
    <mergeCell ref="AA15:AA16"/>
    <mergeCell ref="AB15:AB16"/>
    <mergeCell ref="Z12:Z13"/>
    <mergeCell ref="AA12:AA13"/>
    <mergeCell ref="AB12:AB13"/>
    <mergeCell ref="AC12:AC13"/>
    <mergeCell ref="AC15:AC16"/>
    <mergeCell ref="A9:AD9"/>
    <mergeCell ref="E12:E13"/>
    <mergeCell ref="V12:V13"/>
    <mergeCell ref="W12:W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tabSelected="1"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9" width="14.75390625" style="1" customWidth="1"/>
    <col min="30" max="30" width="11.87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17" t="s">
        <v>104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Z10" s="8"/>
      <c r="AA10" s="8"/>
      <c r="AC10" s="1" t="s">
        <v>55</v>
      </c>
    </row>
    <row r="11" spans="1:30" ht="46.5" customHeight="1">
      <c r="A11" s="147" t="s">
        <v>2</v>
      </c>
      <c r="B11" s="147" t="s">
        <v>3</v>
      </c>
      <c r="C11" s="147" t="s">
        <v>3</v>
      </c>
      <c r="D11" s="182" t="s">
        <v>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78" t="s">
        <v>54</v>
      </c>
      <c r="V11" s="179"/>
      <c r="W11" s="179"/>
      <c r="X11" s="179"/>
      <c r="Y11" s="180"/>
      <c r="Z11" s="178" t="s">
        <v>53</v>
      </c>
      <c r="AA11" s="179"/>
      <c r="AB11" s="179"/>
      <c r="AC11" s="179"/>
      <c r="AD11" s="180"/>
    </row>
    <row r="12" spans="1:30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82" t="s">
        <v>9</v>
      </c>
      <c r="I12" s="182"/>
      <c r="J12" s="182"/>
      <c r="K12" s="182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102</v>
      </c>
      <c r="V12" s="152" t="s">
        <v>101</v>
      </c>
      <c r="W12" s="152" t="s">
        <v>103</v>
      </c>
      <c r="X12" s="147" t="s">
        <v>18</v>
      </c>
      <c r="Y12" s="147" t="s">
        <v>49</v>
      </c>
      <c r="Z12" s="152" t="s">
        <v>102</v>
      </c>
      <c r="AA12" s="152" t="s">
        <v>101</v>
      </c>
      <c r="AB12" s="152" t="s">
        <v>100</v>
      </c>
      <c r="AC12" s="147" t="s">
        <v>18</v>
      </c>
      <c r="AD12" s="147" t="s">
        <v>49</v>
      </c>
    </row>
    <row r="13" spans="1:30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47"/>
      <c r="Z13" s="153"/>
      <c r="AA13" s="153"/>
      <c r="AB13" s="153"/>
      <c r="AC13" s="147"/>
      <c r="AD13" s="147"/>
    </row>
    <row r="14" spans="1:30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</row>
    <row r="15" spans="1:30" s="5" customFormat="1" ht="47.25" customHeight="1">
      <c r="A15" s="145">
        <v>1</v>
      </c>
      <c r="B15" s="131" t="s">
        <v>62</v>
      </c>
      <c r="C15" s="131"/>
      <c r="D15" s="31">
        <v>3358973</v>
      </c>
      <c r="E15" s="31">
        <v>163323</v>
      </c>
      <c r="F15" s="31">
        <v>0</v>
      </c>
      <c r="G15" s="31">
        <v>198448058</v>
      </c>
      <c r="H15" s="31">
        <v>510378</v>
      </c>
      <c r="I15" s="31">
        <v>37000</v>
      </c>
      <c r="J15" s="31">
        <v>773219</v>
      </c>
      <c r="K15" s="31">
        <v>2472221</v>
      </c>
      <c r="L15" s="31">
        <v>1155519</v>
      </c>
      <c r="M15" s="31">
        <v>237531757</v>
      </c>
      <c r="N15" s="31">
        <v>0.013000000000000001</v>
      </c>
      <c r="O15" s="31">
        <v>397735449</v>
      </c>
      <c r="P15" s="32">
        <v>0.013000000000000001</v>
      </c>
      <c r="Q15" s="33">
        <f>0.04*0.3</f>
        <v>0.012</v>
      </c>
      <c r="R15" s="33" t="str">
        <f aca="true" t="shared" si="0" ref="R15:R27">IF(P15&gt;Q15,"YES","NO")</f>
        <v>YES</v>
      </c>
      <c r="S15" s="151">
        <f>P15+P16</f>
        <v>0.05</v>
      </c>
      <c r="T15" s="150" t="str">
        <f>IF(S15&gt;=0.04,"YES","NO")</f>
        <v>YES</v>
      </c>
      <c r="U15" s="174" t="s">
        <v>0</v>
      </c>
      <c r="V15" s="174" t="s">
        <v>0</v>
      </c>
      <c r="W15" s="174" t="s">
        <v>0</v>
      </c>
      <c r="X15" s="174" t="s">
        <v>0</v>
      </c>
      <c r="Y15" s="174" t="s">
        <v>0</v>
      </c>
      <c r="Z15" s="177">
        <v>0.2</v>
      </c>
      <c r="AA15" s="177">
        <v>4.38</v>
      </c>
      <c r="AB15" s="177">
        <v>9.27</v>
      </c>
      <c r="AC15" s="128">
        <v>21.88</v>
      </c>
      <c r="AD15" s="150" t="str">
        <f>IF(AB15&gt;AC15,"YES","NO")</f>
        <v>NO</v>
      </c>
    </row>
    <row r="16" spans="1:30" s="5" customFormat="1" ht="47.25" customHeight="1">
      <c r="A16" s="146"/>
      <c r="B16" s="133" t="s">
        <v>23</v>
      </c>
      <c r="C16" s="133"/>
      <c r="D16" s="34">
        <v>8889956</v>
      </c>
      <c r="E16" s="34">
        <v>220327</v>
      </c>
      <c r="F16" s="34">
        <v>0</v>
      </c>
      <c r="G16" s="34">
        <v>198448058</v>
      </c>
      <c r="H16" s="34">
        <v>510378</v>
      </c>
      <c r="I16" s="34">
        <v>37000</v>
      </c>
      <c r="J16" s="34">
        <v>773219</v>
      </c>
      <c r="K16" s="34">
        <v>2472221</v>
      </c>
      <c r="L16" s="34">
        <v>1131347</v>
      </c>
      <c r="M16" s="34">
        <v>237507585</v>
      </c>
      <c r="N16" s="34">
        <v>0.037000000000000005</v>
      </c>
      <c r="O16" s="34">
        <v>397735449</v>
      </c>
      <c r="P16" s="35">
        <v>0.037000000000000005</v>
      </c>
      <c r="Q16" s="35">
        <f>0.04*0.7</f>
        <v>0.027999999999999997</v>
      </c>
      <c r="R16" s="35" t="str">
        <f t="shared" si="0"/>
        <v>YES</v>
      </c>
      <c r="S16" s="140"/>
      <c r="T16" s="141"/>
      <c r="U16" s="181"/>
      <c r="V16" s="181"/>
      <c r="W16" s="181"/>
      <c r="X16" s="175"/>
      <c r="Y16" s="181"/>
      <c r="Z16" s="176"/>
      <c r="AA16" s="176"/>
      <c r="AB16" s="176"/>
      <c r="AC16" s="125"/>
      <c r="AD16" s="141"/>
    </row>
    <row r="17" spans="1:30" s="5" customFormat="1" ht="54" customHeight="1">
      <c r="A17" s="132">
        <v>2</v>
      </c>
      <c r="B17" s="121" t="s">
        <v>61</v>
      </c>
      <c r="C17" s="121"/>
      <c r="D17" s="34">
        <v>2217818</v>
      </c>
      <c r="E17" s="34">
        <v>31044</v>
      </c>
      <c r="F17" s="34">
        <v>0</v>
      </c>
      <c r="G17" s="34">
        <v>61853209</v>
      </c>
      <c r="H17" s="34">
        <v>1517956</v>
      </c>
      <c r="I17" s="34">
        <f>I18</f>
        <v>314612</v>
      </c>
      <c r="J17" s="34">
        <f>J18</f>
        <v>2130679</v>
      </c>
      <c r="K17" s="34">
        <v>304013</v>
      </c>
      <c r="L17" s="34">
        <v>409172</v>
      </c>
      <c r="M17" s="34">
        <f>G17+(H17+I17+J17+K17)*10+L17</f>
        <v>104934981</v>
      </c>
      <c r="N17" s="36" t="s">
        <v>1</v>
      </c>
      <c r="O17" s="34">
        <f>O18</f>
        <v>299947910</v>
      </c>
      <c r="P17" s="35">
        <f>(D17-(E17+F17))/M17</f>
        <v>0.020839323352047873</v>
      </c>
      <c r="Q17" s="35">
        <f>0.04*0.2</f>
        <v>0.008</v>
      </c>
      <c r="R17" s="35" t="str">
        <f t="shared" si="0"/>
        <v>YES</v>
      </c>
      <c r="S17" s="140">
        <f>P17+P18</f>
        <v>0.08344645285382014</v>
      </c>
      <c r="T17" s="141" t="str">
        <f>IF(S17&gt;=0.04,"YES","NO")</f>
        <v>YES</v>
      </c>
      <c r="U17" s="184">
        <v>3.58</v>
      </c>
      <c r="V17" s="184">
        <v>16.65</v>
      </c>
      <c r="W17" s="184">
        <v>37.56</v>
      </c>
      <c r="X17" s="184">
        <v>19.13</v>
      </c>
      <c r="Y17" s="141" t="str">
        <f>IF(W17&gt;X17,"YES","NO")</f>
        <v>YES</v>
      </c>
      <c r="Z17" s="176">
        <v>1.38</v>
      </c>
      <c r="AA17" s="176">
        <v>14.18</v>
      </c>
      <c r="AB17" s="176">
        <v>34.65</v>
      </c>
      <c r="AC17" s="125">
        <v>21.88</v>
      </c>
      <c r="AD17" s="141" t="str">
        <f>IF(AB17&gt;AC17,"YES","NO")</f>
        <v>YES</v>
      </c>
    </row>
    <row r="18" spans="1:30" s="5" customFormat="1" ht="47.25" customHeight="1">
      <c r="A18" s="132"/>
      <c r="B18" s="133" t="s">
        <v>24</v>
      </c>
      <c r="C18" s="133"/>
      <c r="D18" s="34">
        <v>6838642</v>
      </c>
      <c r="E18" s="34">
        <v>277917</v>
      </c>
      <c r="F18" s="34">
        <v>0</v>
      </c>
      <c r="G18" s="34">
        <v>61853207</v>
      </c>
      <c r="H18" s="34">
        <v>1517955</v>
      </c>
      <c r="I18" s="34">
        <v>314612</v>
      </c>
      <c r="J18" s="34">
        <v>2130679</v>
      </c>
      <c r="K18" s="34">
        <v>304014</v>
      </c>
      <c r="L18" s="34">
        <v>266172</v>
      </c>
      <c r="M18" s="34">
        <f>G18+(H18+I18+J18+K18)*10+L18</f>
        <v>104791979</v>
      </c>
      <c r="N18" s="34">
        <v>100</v>
      </c>
      <c r="O18" s="34">
        <v>299947910</v>
      </c>
      <c r="P18" s="35">
        <f>(D18-(E18+F18))/M18</f>
        <v>0.06260712950177227</v>
      </c>
      <c r="Q18" s="35">
        <f>0.04*0.8</f>
        <v>0.032</v>
      </c>
      <c r="R18" s="35" t="str">
        <f t="shared" si="0"/>
        <v>YES</v>
      </c>
      <c r="S18" s="140"/>
      <c r="T18" s="141"/>
      <c r="U18" s="184"/>
      <c r="V18" s="184"/>
      <c r="W18" s="184"/>
      <c r="X18" s="184"/>
      <c r="Y18" s="141"/>
      <c r="Z18" s="176"/>
      <c r="AA18" s="176"/>
      <c r="AB18" s="176"/>
      <c r="AC18" s="125"/>
      <c r="AD18" s="141"/>
    </row>
    <row r="19" spans="1:30" s="5" customFormat="1" ht="47.25" customHeight="1">
      <c r="A19" s="37">
        <v>3</v>
      </c>
      <c r="B19" s="133" t="s">
        <v>60</v>
      </c>
      <c r="C19" s="133"/>
      <c r="D19" s="34">
        <v>3338714</v>
      </c>
      <c r="E19" s="34">
        <v>292756</v>
      </c>
      <c r="F19" s="34">
        <v>0</v>
      </c>
      <c r="G19" s="34">
        <v>37194325</v>
      </c>
      <c r="H19" s="34">
        <v>197218</v>
      </c>
      <c r="I19" s="34">
        <v>21743</v>
      </c>
      <c r="J19" s="34">
        <v>263719</v>
      </c>
      <c r="K19" s="34">
        <v>140489</v>
      </c>
      <c r="L19" s="34">
        <v>16735</v>
      </c>
      <c r="M19" s="34">
        <f>G19+(H19+I19+J19+K19)*10+L19</f>
        <v>43442750</v>
      </c>
      <c r="N19" s="36">
        <v>100</v>
      </c>
      <c r="O19" s="34">
        <v>91265539</v>
      </c>
      <c r="P19" s="35">
        <f>(D19-(E19+F19))/M19</f>
        <v>0.07011429985440609</v>
      </c>
      <c r="Q19" s="35">
        <v>0.04</v>
      </c>
      <c r="R19" s="35" t="str">
        <f t="shared" si="0"/>
        <v>YES</v>
      </c>
      <c r="S19" s="35" t="s">
        <v>1</v>
      </c>
      <c r="T19" s="35" t="s">
        <v>1</v>
      </c>
      <c r="U19" s="38">
        <v>0.22</v>
      </c>
      <c r="V19" s="38">
        <v>8.75</v>
      </c>
      <c r="W19" s="38">
        <v>24.19</v>
      </c>
      <c r="X19" s="38">
        <v>19.13</v>
      </c>
      <c r="Y19" s="34" t="str">
        <f>IF(W19&gt;X19,"YES","NO")</f>
        <v>YES</v>
      </c>
      <c r="Z19" s="39">
        <v>1.47</v>
      </c>
      <c r="AA19" s="39">
        <v>10.11</v>
      </c>
      <c r="AB19" s="39">
        <v>25.75</v>
      </c>
      <c r="AC19" s="40">
        <v>21.88</v>
      </c>
      <c r="AD19" s="34" t="str">
        <f>IF(AB19&gt;AC19,"YES","NO")</f>
        <v>YES</v>
      </c>
    </row>
    <row r="20" spans="1:30" s="5" customFormat="1" ht="47.25" customHeight="1">
      <c r="A20" s="37">
        <v>4</v>
      </c>
      <c r="B20" s="133" t="s">
        <v>25</v>
      </c>
      <c r="C20" s="133"/>
      <c r="D20" s="34">
        <v>21878197</v>
      </c>
      <c r="E20" s="34">
        <v>952469</v>
      </c>
      <c r="F20" s="34">
        <v>0</v>
      </c>
      <c r="G20" s="34">
        <v>154106894</v>
      </c>
      <c r="H20" s="34">
        <v>1357004</v>
      </c>
      <c r="I20" s="34">
        <v>575118</v>
      </c>
      <c r="J20" s="34">
        <v>5466772</v>
      </c>
      <c r="K20" s="34">
        <v>301522</v>
      </c>
      <c r="L20" s="34">
        <v>1407881</v>
      </c>
      <c r="M20" s="34">
        <f>G20+(H20+I20+J20+K20)*10+L20</f>
        <v>232518935</v>
      </c>
      <c r="N20" s="36">
        <v>100</v>
      </c>
      <c r="O20" s="34">
        <v>602714054</v>
      </c>
      <c r="P20" s="35">
        <f>(D20-(E20+F20))/M20</f>
        <v>0.08999580184727751</v>
      </c>
      <c r="Q20" s="35">
        <v>0.04</v>
      </c>
      <c r="R20" s="35" t="str">
        <f t="shared" si="0"/>
        <v>YES</v>
      </c>
      <c r="S20" s="35" t="s">
        <v>1</v>
      </c>
      <c r="T20" s="35" t="s">
        <v>1</v>
      </c>
      <c r="U20" s="38">
        <v>3.8</v>
      </c>
      <c r="V20" s="38">
        <v>16.04</v>
      </c>
      <c r="W20" s="38">
        <v>31.32</v>
      </c>
      <c r="X20" s="38">
        <v>19.13</v>
      </c>
      <c r="Y20" s="34" t="s">
        <v>91</v>
      </c>
      <c r="Z20" s="39">
        <v>0.16</v>
      </c>
      <c r="AA20" s="39">
        <v>11.97</v>
      </c>
      <c r="AB20" s="39">
        <v>26.72</v>
      </c>
      <c r="AC20" s="40">
        <v>21.88</v>
      </c>
      <c r="AD20" s="34" t="s">
        <v>91</v>
      </c>
    </row>
    <row r="21" spans="1:30" ht="51.75" customHeight="1">
      <c r="A21" s="37">
        <v>5</v>
      </c>
      <c r="B21" s="133" t="s">
        <v>59</v>
      </c>
      <c r="C21" s="133"/>
      <c r="D21" s="34">
        <v>35853814</v>
      </c>
      <c r="E21" s="34">
        <v>1411513</v>
      </c>
      <c r="F21" s="34">
        <v>0</v>
      </c>
      <c r="G21" s="34">
        <v>165264481</v>
      </c>
      <c r="H21" s="34">
        <v>1260682</v>
      </c>
      <c r="I21" s="34">
        <v>330159</v>
      </c>
      <c r="J21" s="34">
        <v>9157388</v>
      </c>
      <c r="K21" s="34">
        <v>1580017</v>
      </c>
      <c r="L21" s="34">
        <v>3432270</v>
      </c>
      <c r="M21" s="34">
        <v>291979211</v>
      </c>
      <c r="N21" s="34">
        <v>0.11800000000000001</v>
      </c>
      <c r="O21" s="34">
        <v>1032197235</v>
      </c>
      <c r="P21" s="35">
        <v>0.11800000000000001</v>
      </c>
      <c r="Q21" s="35">
        <v>0.04</v>
      </c>
      <c r="R21" s="35" t="str">
        <f t="shared" si="0"/>
        <v>YES</v>
      </c>
      <c r="S21" s="35" t="s">
        <v>1</v>
      </c>
      <c r="T21" s="35" t="s">
        <v>1</v>
      </c>
      <c r="U21" s="38">
        <v>3.89</v>
      </c>
      <c r="V21" s="38">
        <v>12.03</v>
      </c>
      <c r="W21" s="38">
        <v>27.6</v>
      </c>
      <c r="X21" s="38">
        <v>19.13</v>
      </c>
      <c r="Y21" s="34" t="str">
        <f>IF(W20&gt;X21,"YES","NO")</f>
        <v>YES</v>
      </c>
      <c r="Z21" s="39">
        <v>1.9</v>
      </c>
      <c r="AA21" s="39">
        <v>9.88</v>
      </c>
      <c r="AB21" s="39">
        <v>25.16</v>
      </c>
      <c r="AC21" s="40">
        <v>21.88</v>
      </c>
      <c r="AD21" s="34" t="str">
        <f>IF(AB20&gt;AC21,"YES","NO")</f>
        <v>YES</v>
      </c>
    </row>
    <row r="22" spans="1:30" s="5" customFormat="1" ht="47.25" customHeight="1">
      <c r="A22" s="37">
        <v>6</v>
      </c>
      <c r="B22" s="133" t="s">
        <v>58</v>
      </c>
      <c r="C22" s="133"/>
      <c r="D22" s="34">
        <v>40805</v>
      </c>
      <c r="E22" s="34">
        <v>3460819</v>
      </c>
      <c r="F22" s="34">
        <v>159573</v>
      </c>
      <c r="G22" s="34">
        <v>9378834</v>
      </c>
      <c r="H22" s="34">
        <v>30652</v>
      </c>
      <c r="I22" s="34">
        <v>7944</v>
      </c>
      <c r="J22" s="34">
        <v>10574</v>
      </c>
      <c r="K22" s="34">
        <v>13262</v>
      </c>
      <c r="L22" s="34">
        <v>182030</v>
      </c>
      <c r="M22" s="34">
        <v>10185184</v>
      </c>
      <c r="N22" s="34">
        <v>-0.35100000000000003</v>
      </c>
      <c r="O22" s="34">
        <v>15047625</v>
      </c>
      <c r="P22" s="35">
        <v>-0.35100000000000003</v>
      </c>
      <c r="Q22" s="35">
        <v>0.04</v>
      </c>
      <c r="R22" s="35" t="str">
        <f t="shared" si="0"/>
        <v>NO</v>
      </c>
      <c r="S22" s="35" t="s">
        <v>1</v>
      </c>
      <c r="T22" s="35" t="s">
        <v>1</v>
      </c>
      <c r="U22" s="38">
        <v>-11.78</v>
      </c>
      <c r="V22" s="38">
        <v>-7.51</v>
      </c>
      <c r="W22" s="38">
        <v>-0.93</v>
      </c>
      <c r="X22" s="38">
        <v>19.13</v>
      </c>
      <c r="Y22" s="34" t="str">
        <f aca="true" t="shared" si="1" ref="Y22:Y27">IF(W22&gt;X22,"YES","NO")</f>
        <v>NO</v>
      </c>
      <c r="Z22" s="39">
        <v>1.35</v>
      </c>
      <c r="AA22" s="39">
        <v>6.26</v>
      </c>
      <c r="AB22" s="39">
        <v>13.82</v>
      </c>
      <c r="AC22" s="40">
        <v>21.88</v>
      </c>
      <c r="AD22" s="34" t="str">
        <f aca="true" t="shared" si="2" ref="AD22:AD27">IF(AB22&gt;AC22,"YES","NO")</f>
        <v>NO</v>
      </c>
    </row>
    <row r="23" spans="1:30" s="5" customFormat="1" ht="47.25" customHeight="1">
      <c r="A23" s="37">
        <v>7</v>
      </c>
      <c r="B23" s="133" t="s">
        <v>26</v>
      </c>
      <c r="C23" s="133"/>
      <c r="D23" s="34">
        <v>2631436</v>
      </c>
      <c r="E23" s="34">
        <v>144708</v>
      </c>
      <c r="F23" s="34">
        <v>0</v>
      </c>
      <c r="G23" s="34">
        <v>33597179</v>
      </c>
      <c r="H23" s="34">
        <v>12</v>
      </c>
      <c r="I23" s="34">
        <v>38198</v>
      </c>
      <c r="J23" s="34">
        <v>4940</v>
      </c>
      <c r="K23" s="34">
        <v>62528</v>
      </c>
      <c r="L23" s="34">
        <v>133084</v>
      </c>
      <c r="M23" s="34">
        <f>G23+(H23+I23+J23+K23)*10+L23</f>
        <v>34787043</v>
      </c>
      <c r="N23" s="36">
        <v>100</v>
      </c>
      <c r="O23" s="34">
        <v>138139705</v>
      </c>
      <c r="P23" s="35">
        <f>(D23-(E23+F23))/M23</f>
        <v>0.07148431673252596</v>
      </c>
      <c r="Q23" s="35">
        <v>0.04</v>
      </c>
      <c r="R23" s="35" t="str">
        <f t="shared" si="0"/>
        <v>YES</v>
      </c>
      <c r="S23" s="35" t="s">
        <v>1</v>
      </c>
      <c r="T23" s="35" t="s">
        <v>1</v>
      </c>
      <c r="U23" s="38">
        <v>4.57</v>
      </c>
      <c r="V23" s="38">
        <v>15.99</v>
      </c>
      <c r="W23" s="38">
        <v>35.65</v>
      </c>
      <c r="X23" s="38">
        <v>19.13</v>
      </c>
      <c r="Y23" s="34" t="str">
        <f t="shared" si="1"/>
        <v>YES</v>
      </c>
      <c r="Z23" s="39">
        <v>3.12</v>
      </c>
      <c r="AA23" s="39">
        <v>14.38</v>
      </c>
      <c r="AB23" s="39">
        <v>33.76</v>
      </c>
      <c r="AC23" s="40">
        <v>21.88</v>
      </c>
      <c r="AD23" s="34" t="str">
        <f t="shared" si="2"/>
        <v>YES</v>
      </c>
    </row>
    <row r="24" spans="1:30" s="5" customFormat="1" ht="46.5" customHeight="1">
      <c r="A24" s="37">
        <v>8</v>
      </c>
      <c r="B24" s="133" t="s">
        <v>33</v>
      </c>
      <c r="C24" s="133"/>
      <c r="D24" s="34">
        <v>5943622</v>
      </c>
      <c r="E24" s="34">
        <v>173508</v>
      </c>
      <c r="F24" s="34">
        <v>0</v>
      </c>
      <c r="G24" s="34">
        <v>84367240</v>
      </c>
      <c r="H24" s="34">
        <v>1153944</v>
      </c>
      <c r="I24" s="34">
        <v>71098</v>
      </c>
      <c r="J24" s="34">
        <v>964003</v>
      </c>
      <c r="K24" s="34">
        <v>498220</v>
      </c>
      <c r="L24" s="34">
        <v>321841</v>
      </c>
      <c r="M24" s="34">
        <f>G24+(H24+I24+J24+K24)*10+L24</f>
        <v>111561731</v>
      </c>
      <c r="N24" s="34">
        <v>100</v>
      </c>
      <c r="O24" s="34">
        <v>201509261</v>
      </c>
      <c r="P24" s="35">
        <f>(D24-(E24+F24))/M24</f>
        <v>0.05172126631846542</v>
      </c>
      <c r="Q24" s="35">
        <v>0.04</v>
      </c>
      <c r="R24" s="35" t="str">
        <f t="shared" si="0"/>
        <v>YES</v>
      </c>
      <c r="S24" s="35" t="s">
        <v>1</v>
      </c>
      <c r="T24" s="35" t="s">
        <v>1</v>
      </c>
      <c r="U24" s="38">
        <v>4.82</v>
      </c>
      <c r="V24" s="38">
        <v>20.57</v>
      </c>
      <c r="W24" s="38">
        <v>34</v>
      </c>
      <c r="X24" s="38">
        <v>19.13</v>
      </c>
      <c r="Y24" s="34" t="str">
        <f t="shared" si="1"/>
        <v>YES</v>
      </c>
      <c r="Z24" s="39">
        <v>2.27</v>
      </c>
      <c r="AA24" s="39">
        <v>17.63</v>
      </c>
      <c r="AB24" s="39">
        <v>30.74</v>
      </c>
      <c r="AC24" s="40">
        <v>21.88</v>
      </c>
      <c r="AD24" s="34" t="str">
        <f t="shared" si="2"/>
        <v>YES</v>
      </c>
    </row>
    <row r="25" spans="1:30" s="5" customFormat="1" ht="47.25" customHeight="1">
      <c r="A25" s="37">
        <v>9</v>
      </c>
      <c r="B25" s="133" t="s">
        <v>57</v>
      </c>
      <c r="C25" s="133"/>
      <c r="D25" s="34">
        <v>2225529</v>
      </c>
      <c r="E25" s="34">
        <v>2782366</v>
      </c>
      <c r="F25" s="34">
        <v>683362</v>
      </c>
      <c r="G25" s="34">
        <v>37644092</v>
      </c>
      <c r="H25" s="34">
        <v>332067</v>
      </c>
      <c r="I25" s="34">
        <v>34333</v>
      </c>
      <c r="J25" s="34">
        <v>161490</v>
      </c>
      <c r="K25" s="34">
        <v>341514</v>
      </c>
      <c r="L25" s="34">
        <v>24343</v>
      </c>
      <c r="M25" s="34">
        <v>46362475</v>
      </c>
      <c r="N25" s="34">
        <v>-0.027000000000000003</v>
      </c>
      <c r="O25" s="34">
        <v>82804888</v>
      </c>
      <c r="P25" s="35">
        <v>-0.027000000000000003</v>
      </c>
      <c r="Q25" s="35">
        <v>0.04</v>
      </c>
      <c r="R25" s="35" t="str">
        <f t="shared" si="0"/>
        <v>NO</v>
      </c>
      <c r="S25" s="35" t="s">
        <v>1</v>
      </c>
      <c r="T25" s="35" t="s">
        <v>1</v>
      </c>
      <c r="U25" s="38">
        <v>1.31</v>
      </c>
      <c r="V25" s="38">
        <v>7.11</v>
      </c>
      <c r="W25" s="38">
        <v>16.1</v>
      </c>
      <c r="X25" s="38">
        <v>19.13</v>
      </c>
      <c r="Y25" s="34" t="str">
        <f t="shared" si="1"/>
        <v>NO</v>
      </c>
      <c r="Z25" s="39">
        <v>0</v>
      </c>
      <c r="AA25" s="39">
        <v>5.73</v>
      </c>
      <c r="AB25" s="39">
        <v>14.6</v>
      </c>
      <c r="AC25" s="40">
        <v>21.88</v>
      </c>
      <c r="AD25" s="34" t="str">
        <f t="shared" si="2"/>
        <v>NO</v>
      </c>
    </row>
    <row r="26" spans="1:30" s="5" customFormat="1" ht="47.25" customHeight="1">
      <c r="A26" s="37">
        <v>10</v>
      </c>
      <c r="B26" s="133" t="s">
        <v>27</v>
      </c>
      <c r="C26" s="133"/>
      <c r="D26" s="34">
        <v>4282276</v>
      </c>
      <c r="E26" s="34">
        <v>55655</v>
      </c>
      <c r="F26" s="34">
        <v>0</v>
      </c>
      <c r="G26" s="34">
        <v>38267233</v>
      </c>
      <c r="H26" s="34">
        <v>611757</v>
      </c>
      <c r="I26" s="34">
        <v>111345</v>
      </c>
      <c r="J26" s="34">
        <v>415269</v>
      </c>
      <c r="K26" s="34">
        <v>113227</v>
      </c>
      <c r="L26" s="34">
        <v>246350</v>
      </c>
      <c r="M26" s="34">
        <f>G26+(H26+I26+J26+K26)*10+L26</f>
        <v>51029563</v>
      </c>
      <c r="N26" s="36">
        <v>100</v>
      </c>
      <c r="O26" s="34">
        <v>181445149</v>
      </c>
      <c r="P26" s="35">
        <f>(D26-(E26+F26))/M26</f>
        <v>0.08282690957004668</v>
      </c>
      <c r="Q26" s="35">
        <v>0.04</v>
      </c>
      <c r="R26" s="35" t="str">
        <f t="shared" si="0"/>
        <v>YES</v>
      </c>
      <c r="S26" s="35" t="s">
        <v>1</v>
      </c>
      <c r="T26" s="35" t="s">
        <v>1</v>
      </c>
      <c r="U26" s="38">
        <v>2.87</v>
      </c>
      <c r="V26" s="38">
        <v>13.89</v>
      </c>
      <c r="W26" s="38">
        <v>31.95</v>
      </c>
      <c r="X26" s="38">
        <v>19.13</v>
      </c>
      <c r="Y26" s="34" t="str">
        <f t="shared" si="1"/>
        <v>YES</v>
      </c>
      <c r="Z26" s="39">
        <v>1.47</v>
      </c>
      <c r="AA26" s="39">
        <v>12.34</v>
      </c>
      <c r="AB26" s="39">
        <v>30.16</v>
      </c>
      <c r="AC26" s="40">
        <v>21.88</v>
      </c>
      <c r="AD26" s="34" t="str">
        <f t="shared" si="2"/>
        <v>YES</v>
      </c>
    </row>
    <row r="27" spans="1:30" s="5" customFormat="1" ht="47.25" customHeight="1">
      <c r="A27" s="83">
        <v>11</v>
      </c>
      <c r="B27" s="142" t="s">
        <v>28</v>
      </c>
      <c r="C27" s="142"/>
      <c r="D27" s="84">
        <v>2158944</v>
      </c>
      <c r="E27" s="84">
        <v>78940</v>
      </c>
      <c r="F27" s="84">
        <v>0</v>
      </c>
      <c r="G27" s="84">
        <v>24340848</v>
      </c>
      <c r="H27" s="84">
        <v>425268</v>
      </c>
      <c r="I27" s="84">
        <v>65696</v>
      </c>
      <c r="J27" s="84">
        <v>72470</v>
      </c>
      <c r="K27" s="84">
        <v>455953</v>
      </c>
      <c r="L27" s="84">
        <v>0</v>
      </c>
      <c r="M27" s="84">
        <f>G27+(H27+I27+J27+K27)*10+L27</f>
        <v>34534718</v>
      </c>
      <c r="N27" s="85">
        <v>100</v>
      </c>
      <c r="O27" s="84">
        <v>77854783</v>
      </c>
      <c r="P27" s="86">
        <f>(D27-(E27+F27))/M27</f>
        <v>0.060229361073688224</v>
      </c>
      <c r="Q27" s="86">
        <v>0.04</v>
      </c>
      <c r="R27" s="86" t="str">
        <f t="shared" si="0"/>
        <v>YES</v>
      </c>
      <c r="S27" s="86" t="s">
        <v>1</v>
      </c>
      <c r="T27" s="86" t="s">
        <v>1</v>
      </c>
      <c r="U27" s="87">
        <v>3.32</v>
      </c>
      <c r="V27" s="87">
        <v>13.74</v>
      </c>
      <c r="W27" s="87">
        <v>41.13</v>
      </c>
      <c r="X27" s="87">
        <v>19.13</v>
      </c>
      <c r="Y27" s="84" t="str">
        <f t="shared" si="1"/>
        <v>YES</v>
      </c>
      <c r="Z27" s="88">
        <v>2.23</v>
      </c>
      <c r="AA27" s="88">
        <v>12.54</v>
      </c>
      <c r="AB27" s="88">
        <v>39.65</v>
      </c>
      <c r="AC27" s="89">
        <v>21.88</v>
      </c>
      <c r="AD27" s="84" t="str">
        <f t="shared" si="2"/>
        <v>YES</v>
      </c>
    </row>
    <row r="28" spans="1:30" s="5" customFormat="1" ht="47.25" customHeight="1">
      <c r="A28" s="138" t="s">
        <v>29</v>
      </c>
      <c r="B28" s="138"/>
      <c r="C28" s="138"/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1</v>
      </c>
      <c r="N28" s="31"/>
      <c r="O28" s="31" t="s">
        <v>1</v>
      </c>
      <c r="P28" s="31" t="s">
        <v>1</v>
      </c>
      <c r="Q28" s="33" t="s">
        <v>1</v>
      </c>
      <c r="R28" s="33" t="s">
        <v>1</v>
      </c>
      <c r="S28" s="33" t="s">
        <v>1</v>
      </c>
      <c r="T28" s="33" t="s">
        <v>1</v>
      </c>
      <c r="U28" s="107">
        <v>3.31</v>
      </c>
      <c r="V28" s="107">
        <v>11.8</v>
      </c>
      <c r="W28" s="107">
        <v>24.02</v>
      </c>
      <c r="X28" s="33" t="s">
        <v>1</v>
      </c>
      <c r="Y28" s="33" t="s">
        <v>1</v>
      </c>
      <c r="Z28" s="108">
        <v>1.25</v>
      </c>
      <c r="AA28" s="108">
        <v>9.62</v>
      </c>
      <c r="AB28" s="108">
        <v>21.6</v>
      </c>
      <c r="AC28" s="33" t="s">
        <v>1</v>
      </c>
      <c r="AD28" s="33" t="s">
        <v>1</v>
      </c>
    </row>
    <row r="29" spans="1:30" s="5" customFormat="1" ht="47.25" customHeight="1">
      <c r="A29" s="139" t="s">
        <v>30</v>
      </c>
      <c r="B29" s="139"/>
      <c r="C29" s="139"/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/>
      <c r="O29" s="41" t="s">
        <v>1</v>
      </c>
      <c r="P29" s="41" t="s">
        <v>1</v>
      </c>
      <c r="Q29" s="42" t="s">
        <v>1</v>
      </c>
      <c r="R29" s="42" t="s">
        <v>1</v>
      </c>
      <c r="S29" s="42" t="s">
        <v>1</v>
      </c>
      <c r="T29" s="42" t="s">
        <v>1</v>
      </c>
      <c r="U29" s="43" t="s">
        <v>1</v>
      </c>
      <c r="V29" s="43" t="s">
        <v>1</v>
      </c>
      <c r="W29" s="43">
        <v>27.33</v>
      </c>
      <c r="X29" s="42" t="s">
        <v>1</v>
      </c>
      <c r="Y29" s="42" t="s">
        <v>1</v>
      </c>
      <c r="Z29" s="43" t="s">
        <v>1</v>
      </c>
      <c r="AA29" s="43" t="s">
        <v>1</v>
      </c>
      <c r="AB29" s="43">
        <v>25.74</v>
      </c>
      <c r="AC29" s="42" t="s">
        <v>1</v>
      </c>
      <c r="AD29" s="42" t="s">
        <v>1</v>
      </c>
    </row>
    <row r="30" spans="1:29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0"/>
      <c r="AB30" s="11"/>
      <c r="AC30" s="10"/>
    </row>
    <row r="31" spans="1:29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0"/>
      <c r="AB31" s="11"/>
      <c r="AC31" s="10"/>
    </row>
    <row r="32" spans="1:29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  <c r="Z32" s="11"/>
      <c r="AA32" s="11"/>
      <c r="AB32" s="11"/>
      <c r="AC32" s="11"/>
    </row>
  </sheetData>
  <sheetProtection/>
  <mergeCells count="71">
    <mergeCell ref="Z12:Z13"/>
    <mergeCell ref="AA12:AA13"/>
    <mergeCell ref="AB12:AB13"/>
    <mergeCell ref="AC12:AC13"/>
    <mergeCell ref="AC15:AC16"/>
    <mergeCell ref="A9:AD9"/>
    <mergeCell ref="E12:E13"/>
    <mergeCell ref="V12:V13"/>
    <mergeCell ref="W12:W13"/>
    <mergeCell ref="L12:L13"/>
    <mergeCell ref="Z17:Z18"/>
    <mergeCell ref="AA17:AA18"/>
    <mergeCell ref="AB17:AB18"/>
    <mergeCell ref="AC17:AC18"/>
    <mergeCell ref="Z15:Z16"/>
    <mergeCell ref="AA15:AA16"/>
    <mergeCell ref="AB15:AB16"/>
    <mergeCell ref="G12:G13"/>
    <mergeCell ref="H12:K12"/>
    <mergeCell ref="M12:M13"/>
    <mergeCell ref="D12:D13"/>
    <mergeCell ref="O12:O13"/>
    <mergeCell ref="P12:P13"/>
    <mergeCell ref="A11:A13"/>
    <mergeCell ref="X12:X13"/>
    <mergeCell ref="R12:R13"/>
    <mergeCell ref="F12:F13"/>
    <mergeCell ref="Q12:Q13"/>
    <mergeCell ref="S12:S13"/>
    <mergeCell ref="T12:T13"/>
    <mergeCell ref="U12:U13"/>
    <mergeCell ref="B11:C13"/>
    <mergeCell ref="D11:T11"/>
    <mergeCell ref="B14:C14"/>
    <mergeCell ref="B20:C20"/>
    <mergeCell ref="T15:T16"/>
    <mergeCell ref="X17:X18"/>
    <mergeCell ref="W17:W18"/>
    <mergeCell ref="S15:S16"/>
    <mergeCell ref="U15:U16"/>
    <mergeCell ref="V15:V16"/>
    <mergeCell ref="U17:U18"/>
    <mergeCell ref="V17:V18"/>
    <mergeCell ref="B22:C22"/>
    <mergeCell ref="A28:C28"/>
    <mergeCell ref="A15:A16"/>
    <mergeCell ref="B15:C15"/>
    <mergeCell ref="A17:A18"/>
    <mergeCell ref="B17:C17"/>
    <mergeCell ref="B16:C16"/>
    <mergeCell ref="B18:C18"/>
    <mergeCell ref="A29:C29"/>
    <mergeCell ref="S17:S18"/>
    <mergeCell ref="T17:T18"/>
    <mergeCell ref="B25:C25"/>
    <mergeCell ref="B26:C26"/>
    <mergeCell ref="B27:C27"/>
    <mergeCell ref="B21:C21"/>
    <mergeCell ref="B24:C24"/>
    <mergeCell ref="B19:C19"/>
    <mergeCell ref="B23:C23"/>
    <mergeCell ref="AD17:AD18"/>
    <mergeCell ref="AD15:AD16"/>
    <mergeCell ref="Y12:Y13"/>
    <mergeCell ref="AD12:AD13"/>
    <mergeCell ref="Z11:AD11"/>
    <mergeCell ref="U11:Y11"/>
    <mergeCell ref="Y15:Y16"/>
    <mergeCell ref="Y17:Y18"/>
    <mergeCell ref="W15:W16"/>
    <mergeCell ref="X15:X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8" zoomScaleNormal="78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30" width="16.12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17" t="s">
        <v>56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3:30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AD10" s="1" t="s">
        <v>55</v>
      </c>
    </row>
    <row r="11" spans="1:30" ht="35.25" customHeight="1">
      <c r="A11" s="147" t="s">
        <v>2</v>
      </c>
      <c r="B11" s="147" t="s">
        <v>3</v>
      </c>
      <c r="C11" s="147" t="s">
        <v>3</v>
      </c>
      <c r="D11" s="118" t="s">
        <v>4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54" t="s">
        <v>54</v>
      </c>
      <c r="V11" s="155"/>
      <c r="W11" s="155"/>
      <c r="X11" s="155"/>
      <c r="Y11" s="156"/>
      <c r="Z11" s="154" t="s">
        <v>53</v>
      </c>
      <c r="AA11" s="155"/>
      <c r="AB11" s="155"/>
      <c r="AC11" s="155"/>
      <c r="AD11" s="156"/>
    </row>
    <row r="12" spans="1:30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18" t="s">
        <v>9</v>
      </c>
      <c r="I12" s="118"/>
      <c r="J12" s="118"/>
      <c r="K12" s="118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52</v>
      </c>
      <c r="V12" s="152" t="s">
        <v>51</v>
      </c>
      <c r="W12" s="152" t="s">
        <v>50</v>
      </c>
      <c r="X12" s="147" t="s">
        <v>18</v>
      </c>
      <c r="Y12" s="157" t="s">
        <v>49</v>
      </c>
      <c r="Z12" s="152" t="s">
        <v>52</v>
      </c>
      <c r="AA12" s="152" t="s">
        <v>51</v>
      </c>
      <c r="AB12" s="152" t="s">
        <v>50</v>
      </c>
      <c r="AC12" s="147" t="s">
        <v>18</v>
      </c>
      <c r="AD12" s="157" t="s">
        <v>49</v>
      </c>
    </row>
    <row r="13" spans="1:30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58"/>
      <c r="Z13" s="153"/>
      <c r="AA13" s="153"/>
      <c r="AB13" s="153"/>
      <c r="AC13" s="147"/>
      <c r="AD13" s="158"/>
    </row>
    <row r="14" spans="1:30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/>
      <c r="S14" s="29">
        <v>15</v>
      </c>
      <c r="T14" s="29">
        <v>16</v>
      </c>
      <c r="U14" s="29">
        <v>17</v>
      </c>
      <c r="V14" s="29">
        <v>18</v>
      </c>
      <c r="W14" s="29">
        <v>19</v>
      </c>
      <c r="X14" s="29">
        <v>20</v>
      </c>
      <c r="Y14" s="29">
        <v>21</v>
      </c>
      <c r="Z14" s="29">
        <v>22</v>
      </c>
      <c r="AA14" s="29">
        <v>23</v>
      </c>
      <c r="AB14" s="29">
        <v>24</v>
      </c>
      <c r="AC14" s="29">
        <v>25</v>
      </c>
      <c r="AD14" s="29">
        <v>26</v>
      </c>
    </row>
    <row r="15" spans="1:30" s="5" customFormat="1" ht="47.25" customHeight="1">
      <c r="A15" s="145">
        <v>1</v>
      </c>
      <c r="B15" s="131" t="s">
        <v>40</v>
      </c>
      <c r="C15" s="131"/>
      <c r="D15" s="31">
        <v>3082854</v>
      </c>
      <c r="E15" s="31">
        <v>167689</v>
      </c>
      <c r="F15" s="31">
        <v>0</v>
      </c>
      <c r="G15" s="31">
        <f>G16</f>
        <v>114843741</v>
      </c>
      <c r="H15" s="31">
        <f>H16</f>
        <v>4595354</v>
      </c>
      <c r="I15" s="31">
        <f>I16</f>
        <v>260566</v>
      </c>
      <c r="J15" s="31">
        <f>J16</f>
        <v>823012</v>
      </c>
      <c r="K15" s="31">
        <f>K16</f>
        <v>3221218</v>
      </c>
      <c r="L15" s="31">
        <v>1866431</v>
      </c>
      <c r="M15" s="31">
        <f aca="true" t="shared" si="0" ref="M15:M27">G15+(H15+I15+J15+K15)*25+L15</f>
        <v>339213922</v>
      </c>
      <c r="N15" s="31" t="s">
        <v>1</v>
      </c>
      <c r="O15" s="31">
        <v>413600182</v>
      </c>
      <c r="P15" s="33">
        <f aca="true" t="shared" si="1" ref="P15:P27">(D15-(E15+F15))/M15</f>
        <v>0.008593883714477968</v>
      </c>
      <c r="Q15" s="33">
        <f>0.04*0.4</f>
        <v>0.016</v>
      </c>
      <c r="R15" s="33" t="str">
        <f aca="true" t="shared" si="2" ref="R15:R27">IF(P15&gt;Q15,"Yes","No")</f>
        <v>No</v>
      </c>
      <c r="S15" s="151">
        <f>P15+P16</f>
        <v>0.028712790154232316</v>
      </c>
      <c r="T15" s="150" t="str">
        <f>IF(S15&gt;=0.01,"Yes","No")</f>
        <v>Yes</v>
      </c>
      <c r="U15" s="143">
        <v>-0.73</v>
      </c>
      <c r="V15" s="143">
        <v>21.42</v>
      </c>
      <c r="W15" s="143">
        <v>14.58</v>
      </c>
      <c r="X15" s="143">
        <v>17.66</v>
      </c>
      <c r="Y15" s="150" t="str">
        <f>IF(W15&gt;X15,"Yes","No")</f>
        <v>No</v>
      </c>
      <c r="Z15" s="128">
        <v>-1.02</v>
      </c>
      <c r="AA15" s="128">
        <v>21.07</v>
      </c>
      <c r="AB15" s="128">
        <v>14.25</v>
      </c>
      <c r="AC15" s="128">
        <v>17.23</v>
      </c>
      <c r="AD15" s="150" t="str">
        <f>IF(AB15&gt;AC15,"Yes","No")</f>
        <v>No</v>
      </c>
    </row>
    <row r="16" spans="1:30" s="5" customFormat="1" ht="47.25" customHeight="1">
      <c r="A16" s="146"/>
      <c r="B16" s="133" t="s">
        <v>23</v>
      </c>
      <c r="C16" s="133"/>
      <c r="D16" s="34">
        <v>7260120</v>
      </c>
      <c r="E16" s="34">
        <v>439016</v>
      </c>
      <c r="F16" s="34">
        <v>0</v>
      </c>
      <c r="G16" s="34">
        <v>114843741</v>
      </c>
      <c r="H16" s="34">
        <v>4595354</v>
      </c>
      <c r="I16" s="34">
        <v>260566</v>
      </c>
      <c r="J16" s="34">
        <v>823012</v>
      </c>
      <c r="K16" s="34">
        <v>3221218</v>
      </c>
      <c r="L16" s="34">
        <v>1692010</v>
      </c>
      <c r="M16" s="34">
        <f t="shared" si="0"/>
        <v>339039501</v>
      </c>
      <c r="N16" s="34">
        <f>O16/O15*100</f>
        <v>100</v>
      </c>
      <c r="O16" s="34">
        <v>413600182</v>
      </c>
      <c r="P16" s="35">
        <f t="shared" si="1"/>
        <v>0.020118906439754346</v>
      </c>
      <c r="Q16" s="35">
        <f>0.04*0.6</f>
        <v>0.024</v>
      </c>
      <c r="R16" s="35" t="str">
        <f t="shared" si="2"/>
        <v>No</v>
      </c>
      <c r="S16" s="140"/>
      <c r="T16" s="141"/>
      <c r="U16" s="144"/>
      <c r="V16" s="144"/>
      <c r="W16" s="144"/>
      <c r="X16" s="144"/>
      <c r="Y16" s="141"/>
      <c r="Z16" s="125"/>
      <c r="AA16" s="125"/>
      <c r="AB16" s="125"/>
      <c r="AC16" s="125"/>
      <c r="AD16" s="141"/>
    </row>
    <row r="17" spans="1:30" s="5" customFormat="1" ht="63" customHeight="1">
      <c r="A17" s="132">
        <v>2</v>
      </c>
      <c r="B17" s="121" t="s">
        <v>41</v>
      </c>
      <c r="C17" s="121"/>
      <c r="D17" s="34">
        <v>1503920</v>
      </c>
      <c r="E17" s="34">
        <v>7927</v>
      </c>
      <c r="F17" s="34">
        <v>0</v>
      </c>
      <c r="G17" s="34">
        <f>G18</f>
        <v>62901944</v>
      </c>
      <c r="H17" s="34">
        <f>H18</f>
        <v>505422</v>
      </c>
      <c r="I17" s="34">
        <f>I18</f>
        <v>302841</v>
      </c>
      <c r="J17" s="34">
        <f>J18</f>
        <v>1454610</v>
      </c>
      <c r="K17" s="34">
        <f>K18</f>
        <v>434954</v>
      </c>
      <c r="L17" s="34">
        <v>409172</v>
      </c>
      <c r="M17" s="34">
        <f t="shared" si="0"/>
        <v>130756791</v>
      </c>
      <c r="N17" s="34" t="s">
        <v>1</v>
      </c>
      <c r="O17" s="34">
        <v>247571526</v>
      </c>
      <c r="P17" s="35">
        <f t="shared" si="1"/>
        <v>0.011441034829311466</v>
      </c>
      <c r="Q17" s="35">
        <f>0.04*0.2</f>
        <v>0.008</v>
      </c>
      <c r="R17" s="35" t="str">
        <f t="shared" si="2"/>
        <v>Yes</v>
      </c>
      <c r="S17" s="140">
        <f>P17+P18</f>
        <v>0.05379602627121824</v>
      </c>
      <c r="T17" s="141" t="str">
        <f>IF(S17&gt;=0.04,"Yes","No")</f>
        <v>Yes</v>
      </c>
      <c r="U17" s="144">
        <v>5.1</v>
      </c>
      <c r="V17" s="144">
        <v>27.34</v>
      </c>
      <c r="W17" s="144">
        <v>34.78</v>
      </c>
      <c r="X17" s="144">
        <v>17.66</v>
      </c>
      <c r="Y17" s="141" t="str">
        <f>IF(W17&gt;X17,"Yes","No")</f>
        <v>Yes</v>
      </c>
      <c r="Z17" s="125">
        <v>5.16</v>
      </c>
      <c r="AA17" s="125">
        <v>27.41</v>
      </c>
      <c r="AB17" s="125">
        <v>34.85</v>
      </c>
      <c r="AC17" s="125">
        <v>17.23</v>
      </c>
      <c r="AD17" s="141" t="str">
        <f>IF(AB17&gt;AC17,"Yes","No")</f>
        <v>Yes</v>
      </c>
    </row>
    <row r="18" spans="1:30" s="5" customFormat="1" ht="47.25" customHeight="1">
      <c r="A18" s="132"/>
      <c r="B18" s="133" t="s">
        <v>24</v>
      </c>
      <c r="C18" s="133"/>
      <c r="D18" s="34">
        <v>5815835</v>
      </c>
      <c r="E18" s="34">
        <v>283689</v>
      </c>
      <c r="F18" s="34">
        <v>0</v>
      </c>
      <c r="G18" s="34">
        <v>62901944</v>
      </c>
      <c r="H18" s="34">
        <v>505422</v>
      </c>
      <c r="I18" s="34">
        <v>302841</v>
      </c>
      <c r="J18" s="34">
        <v>1454610</v>
      </c>
      <c r="K18" s="34">
        <v>434954</v>
      </c>
      <c r="L18" s="34">
        <v>266172</v>
      </c>
      <c r="M18" s="34">
        <f t="shared" si="0"/>
        <v>130613791</v>
      </c>
      <c r="N18" s="34">
        <f>O18/O17*100</f>
        <v>100</v>
      </c>
      <c r="O18" s="34">
        <v>247571526</v>
      </c>
      <c r="P18" s="35">
        <f t="shared" si="1"/>
        <v>0.04235499144190678</v>
      </c>
      <c r="Q18" s="35">
        <f>0.04*0.8</f>
        <v>0.032</v>
      </c>
      <c r="R18" s="35" t="str">
        <f t="shared" si="2"/>
        <v>Yes</v>
      </c>
      <c r="S18" s="140"/>
      <c r="T18" s="141" t="str">
        <f>IF(S18&gt;0.04,"ДА","НЕТ")</f>
        <v>НЕТ</v>
      </c>
      <c r="U18" s="144"/>
      <c r="V18" s="144"/>
      <c r="W18" s="144"/>
      <c r="X18" s="144"/>
      <c r="Y18" s="141"/>
      <c r="Z18" s="125"/>
      <c r="AA18" s="125"/>
      <c r="AB18" s="125"/>
      <c r="AC18" s="125"/>
      <c r="AD18" s="141"/>
    </row>
    <row r="19" spans="1:30" s="5" customFormat="1" ht="47.25" customHeight="1">
      <c r="A19" s="37">
        <v>3</v>
      </c>
      <c r="B19" s="133" t="s">
        <v>48</v>
      </c>
      <c r="C19" s="133"/>
      <c r="D19" s="34">
        <v>3561765</v>
      </c>
      <c r="E19" s="34">
        <v>438714</v>
      </c>
      <c r="F19" s="34">
        <v>0</v>
      </c>
      <c r="G19" s="34">
        <v>37426410</v>
      </c>
      <c r="H19" s="34">
        <v>240779</v>
      </c>
      <c r="I19" s="34">
        <v>32262</v>
      </c>
      <c r="J19" s="34">
        <v>54997</v>
      </c>
      <c r="K19" s="34">
        <v>431204</v>
      </c>
      <c r="L19" s="34">
        <v>36259</v>
      </c>
      <c r="M19" s="34">
        <f t="shared" si="0"/>
        <v>56443719</v>
      </c>
      <c r="N19" s="34">
        <f aca="true" t="shared" si="3" ref="N19:N27">O19/O19*100</f>
        <v>100</v>
      </c>
      <c r="O19" s="34">
        <v>83968405</v>
      </c>
      <c r="P19" s="35">
        <f t="shared" si="1"/>
        <v>0.05533035482654855</v>
      </c>
      <c r="Q19" s="35">
        <v>0.04</v>
      </c>
      <c r="R19" s="35" t="str">
        <f t="shared" si="2"/>
        <v>Yes</v>
      </c>
      <c r="S19" s="35" t="s">
        <v>1</v>
      </c>
      <c r="T19" s="35" t="s">
        <v>1</v>
      </c>
      <c r="U19" s="68">
        <v>2.06</v>
      </c>
      <c r="V19" s="68">
        <v>14.89</v>
      </c>
      <c r="W19" s="68">
        <v>30.66</v>
      </c>
      <c r="X19" s="51">
        <v>17.66</v>
      </c>
      <c r="Y19" s="34" t="str">
        <f aca="true" t="shared" si="4" ref="Y19:Y26">IF(W19&gt;X19,"Yes","No")</f>
        <v>Yes</v>
      </c>
      <c r="Z19" s="40">
        <v>2.24</v>
      </c>
      <c r="AA19" s="40">
        <v>15.08</v>
      </c>
      <c r="AB19" s="40">
        <v>30.88</v>
      </c>
      <c r="AC19" s="40">
        <v>17.23</v>
      </c>
      <c r="AD19" s="34" t="str">
        <f aca="true" t="shared" si="5" ref="AD19:AD26">IF(AB19&gt;AC19,"Yes","No")</f>
        <v>Yes</v>
      </c>
    </row>
    <row r="20" spans="1:30" s="5" customFormat="1" ht="47.25" customHeight="1">
      <c r="A20" s="37">
        <v>4</v>
      </c>
      <c r="B20" s="133" t="s">
        <v>47</v>
      </c>
      <c r="C20" s="133"/>
      <c r="D20" s="34">
        <v>20203372</v>
      </c>
      <c r="E20" s="34">
        <v>700035</v>
      </c>
      <c r="F20" s="34">
        <v>0</v>
      </c>
      <c r="G20" s="34">
        <v>163121061</v>
      </c>
      <c r="H20" s="34">
        <v>1464237</v>
      </c>
      <c r="I20" s="34">
        <v>514185</v>
      </c>
      <c r="J20" s="34">
        <v>5380886</v>
      </c>
      <c r="K20" s="34">
        <v>631863</v>
      </c>
      <c r="L20" s="34">
        <v>3519702</v>
      </c>
      <c r="M20" s="34">
        <f t="shared" si="0"/>
        <v>366420038</v>
      </c>
      <c r="N20" s="34">
        <f t="shared" si="3"/>
        <v>100</v>
      </c>
      <c r="O20" s="34">
        <v>490767572</v>
      </c>
      <c r="P20" s="35">
        <f t="shared" si="1"/>
        <v>0.053226720641298554</v>
      </c>
      <c r="Q20" s="35">
        <v>0.04</v>
      </c>
      <c r="R20" s="35" t="str">
        <f t="shared" si="2"/>
        <v>Yes</v>
      </c>
      <c r="S20" s="35" t="s">
        <v>1</v>
      </c>
      <c r="T20" s="35" t="s">
        <v>1</v>
      </c>
      <c r="U20" s="68">
        <v>3.64</v>
      </c>
      <c r="V20" s="68">
        <v>21.77</v>
      </c>
      <c r="W20" s="68">
        <v>31.85</v>
      </c>
      <c r="X20" s="51">
        <v>17.66</v>
      </c>
      <c r="Y20" s="34" t="str">
        <f t="shared" si="4"/>
        <v>Yes</v>
      </c>
      <c r="Z20" s="40">
        <v>2.71</v>
      </c>
      <c r="AA20" s="40">
        <v>20.68</v>
      </c>
      <c r="AB20" s="40">
        <v>30.68</v>
      </c>
      <c r="AC20" s="40">
        <v>17.23</v>
      </c>
      <c r="AD20" s="34" t="str">
        <f t="shared" si="5"/>
        <v>Yes</v>
      </c>
    </row>
    <row r="21" spans="1:30" ht="51.75" customHeight="1">
      <c r="A21" s="37">
        <v>5</v>
      </c>
      <c r="B21" s="133" t="s">
        <v>42</v>
      </c>
      <c r="C21" s="133"/>
      <c r="D21" s="34">
        <v>31064732</v>
      </c>
      <c r="E21" s="34">
        <v>3389593</v>
      </c>
      <c r="F21" s="34">
        <v>0</v>
      </c>
      <c r="G21" s="34">
        <v>171220855</v>
      </c>
      <c r="H21" s="34">
        <v>1562537</v>
      </c>
      <c r="I21" s="34">
        <v>235178</v>
      </c>
      <c r="J21" s="34">
        <v>13236263</v>
      </c>
      <c r="K21" s="34">
        <v>2292928</v>
      </c>
      <c r="L21" s="34">
        <v>8580676</v>
      </c>
      <c r="M21" s="34">
        <f t="shared" si="0"/>
        <v>612974181</v>
      </c>
      <c r="N21" s="34">
        <f t="shared" si="3"/>
        <v>100</v>
      </c>
      <c r="O21" s="34">
        <v>899486863</v>
      </c>
      <c r="P21" s="35">
        <f t="shared" si="1"/>
        <v>0.04514894730941367</v>
      </c>
      <c r="Q21" s="35">
        <v>0.04</v>
      </c>
      <c r="R21" s="35" t="str">
        <f t="shared" si="2"/>
        <v>Yes</v>
      </c>
      <c r="S21" s="35" t="s">
        <v>1</v>
      </c>
      <c r="T21" s="35" t="s">
        <v>1</v>
      </c>
      <c r="U21" s="69">
        <v>1.01</v>
      </c>
      <c r="V21" s="69">
        <v>25.78</v>
      </c>
      <c r="W21" s="69">
        <v>30.33</v>
      </c>
      <c r="X21" s="51">
        <v>17.66</v>
      </c>
      <c r="Y21" s="34" t="str">
        <f t="shared" si="4"/>
        <v>Yes</v>
      </c>
      <c r="Z21" s="40">
        <v>0.41</v>
      </c>
      <c r="AA21" s="40">
        <v>25.04</v>
      </c>
      <c r="AB21" s="40">
        <v>29.57</v>
      </c>
      <c r="AC21" s="40">
        <v>17.23</v>
      </c>
      <c r="AD21" s="34" t="str">
        <f t="shared" si="5"/>
        <v>Yes</v>
      </c>
    </row>
    <row r="22" spans="1:30" s="5" customFormat="1" ht="47.25" customHeight="1">
      <c r="A22" s="37">
        <v>6</v>
      </c>
      <c r="B22" s="133" t="s">
        <v>46</v>
      </c>
      <c r="C22" s="133"/>
      <c r="D22" s="34">
        <v>772381</v>
      </c>
      <c r="E22" s="34">
        <v>68849</v>
      </c>
      <c r="F22" s="34">
        <v>0</v>
      </c>
      <c r="G22" s="34">
        <v>16653719</v>
      </c>
      <c r="H22" s="34">
        <v>92870</v>
      </c>
      <c r="I22" s="34">
        <v>9936</v>
      </c>
      <c r="J22" s="34">
        <v>11358</v>
      </c>
      <c r="K22" s="34">
        <v>133888</v>
      </c>
      <c r="L22" s="34">
        <v>378215</v>
      </c>
      <c r="M22" s="34">
        <f t="shared" si="0"/>
        <v>23233234</v>
      </c>
      <c r="N22" s="34">
        <f t="shared" si="3"/>
        <v>100</v>
      </c>
      <c r="O22" s="34">
        <v>22881271</v>
      </c>
      <c r="P22" s="35">
        <f t="shared" si="1"/>
        <v>0.030281277242763534</v>
      </c>
      <c r="Q22" s="35">
        <v>0.04</v>
      </c>
      <c r="R22" s="35" t="str">
        <f t="shared" si="2"/>
        <v>No</v>
      </c>
      <c r="S22" s="35" t="s">
        <v>1</v>
      </c>
      <c r="T22" s="35" t="s">
        <v>1</v>
      </c>
      <c r="U22" s="69">
        <v>1.01</v>
      </c>
      <c r="V22" s="69">
        <v>4.7</v>
      </c>
      <c r="W22" s="69">
        <v>17.83</v>
      </c>
      <c r="X22" s="51">
        <v>17.66</v>
      </c>
      <c r="Y22" s="34" t="str">
        <f t="shared" si="4"/>
        <v>Yes</v>
      </c>
      <c r="Z22" s="40">
        <v>1.44</v>
      </c>
      <c r="AA22" s="40">
        <v>5.14</v>
      </c>
      <c r="AB22" s="40">
        <v>18.33</v>
      </c>
      <c r="AC22" s="40">
        <v>17.23</v>
      </c>
      <c r="AD22" s="34" t="str">
        <f t="shared" si="5"/>
        <v>Yes</v>
      </c>
    </row>
    <row r="23" spans="1:30" s="5" customFormat="1" ht="47.25" customHeight="1">
      <c r="A23" s="37">
        <v>7</v>
      </c>
      <c r="B23" s="133" t="s">
        <v>45</v>
      </c>
      <c r="C23" s="133"/>
      <c r="D23" s="34">
        <v>2476236</v>
      </c>
      <c r="E23" s="34">
        <v>90110</v>
      </c>
      <c r="F23" s="34">
        <v>0</v>
      </c>
      <c r="G23" s="34">
        <v>33153964</v>
      </c>
      <c r="H23" s="34">
        <v>211963</v>
      </c>
      <c r="I23" s="34">
        <v>11181</v>
      </c>
      <c r="J23" s="34">
        <v>78568</v>
      </c>
      <c r="K23" s="34">
        <v>121589</v>
      </c>
      <c r="L23" s="34">
        <v>332710</v>
      </c>
      <c r="M23" s="34">
        <f t="shared" si="0"/>
        <v>44069199</v>
      </c>
      <c r="N23" s="34">
        <f t="shared" si="3"/>
        <v>100</v>
      </c>
      <c r="O23" s="34">
        <v>106107424</v>
      </c>
      <c r="P23" s="35">
        <f t="shared" si="1"/>
        <v>0.054144982303853534</v>
      </c>
      <c r="Q23" s="35">
        <v>0.04</v>
      </c>
      <c r="R23" s="35" t="str">
        <f t="shared" si="2"/>
        <v>Yes</v>
      </c>
      <c r="S23" s="35" t="s">
        <v>1</v>
      </c>
      <c r="T23" s="35" t="s">
        <v>1</v>
      </c>
      <c r="U23" s="69">
        <v>4.71</v>
      </c>
      <c r="V23" s="69">
        <v>19.58</v>
      </c>
      <c r="W23" s="69">
        <v>40.91</v>
      </c>
      <c r="X23" s="51">
        <v>17.66</v>
      </c>
      <c r="Y23" s="34" t="str">
        <f t="shared" si="4"/>
        <v>Yes</v>
      </c>
      <c r="Z23" s="40">
        <v>4.86</v>
      </c>
      <c r="AA23" s="40">
        <v>19.76</v>
      </c>
      <c r="AB23" s="40">
        <v>41.12</v>
      </c>
      <c r="AC23" s="40">
        <v>17.23</v>
      </c>
      <c r="AD23" s="34" t="str">
        <f t="shared" si="5"/>
        <v>Yes</v>
      </c>
    </row>
    <row r="24" spans="1:30" s="5" customFormat="1" ht="46.5" customHeight="1">
      <c r="A24" s="37">
        <v>8</v>
      </c>
      <c r="B24" s="133" t="s">
        <v>44</v>
      </c>
      <c r="C24" s="133"/>
      <c r="D24" s="34">
        <v>5883715</v>
      </c>
      <c r="E24" s="34">
        <v>87686</v>
      </c>
      <c r="F24" s="34">
        <v>0</v>
      </c>
      <c r="G24" s="34">
        <v>36492095</v>
      </c>
      <c r="H24" s="34">
        <v>2370261</v>
      </c>
      <c r="I24" s="34">
        <v>122415</v>
      </c>
      <c r="J24" s="34">
        <v>817367</v>
      </c>
      <c r="K24" s="34">
        <v>672602</v>
      </c>
      <c r="L24" s="34">
        <v>723074</v>
      </c>
      <c r="M24" s="34">
        <f t="shared" si="0"/>
        <v>136781294</v>
      </c>
      <c r="N24" s="34">
        <f t="shared" si="3"/>
        <v>100</v>
      </c>
      <c r="O24" s="34">
        <v>140876962</v>
      </c>
      <c r="P24" s="35">
        <f t="shared" si="1"/>
        <v>0.04237442731021392</v>
      </c>
      <c r="Q24" s="35">
        <v>0.04</v>
      </c>
      <c r="R24" s="35" t="str">
        <f t="shared" si="2"/>
        <v>Yes</v>
      </c>
      <c r="S24" s="35" t="s">
        <v>1</v>
      </c>
      <c r="T24" s="35" t="s">
        <v>1</v>
      </c>
      <c r="U24" s="69">
        <v>7.6</v>
      </c>
      <c r="V24" s="69">
        <v>21.97</v>
      </c>
      <c r="W24" s="69">
        <v>30.34</v>
      </c>
      <c r="X24" s="51">
        <v>17.66</v>
      </c>
      <c r="Y24" s="34" t="str">
        <f t="shared" si="4"/>
        <v>Yes</v>
      </c>
      <c r="Z24" s="40">
        <v>7.09</v>
      </c>
      <c r="AA24" s="40">
        <v>21.39</v>
      </c>
      <c r="AB24" s="40">
        <v>29.72</v>
      </c>
      <c r="AC24" s="40">
        <v>17.23</v>
      </c>
      <c r="AD24" s="34" t="str">
        <f t="shared" si="5"/>
        <v>Yes</v>
      </c>
    </row>
    <row r="25" spans="1:30" s="5" customFormat="1" ht="47.25" customHeight="1">
      <c r="A25" s="37">
        <v>9</v>
      </c>
      <c r="B25" s="133" t="s">
        <v>43</v>
      </c>
      <c r="C25" s="133"/>
      <c r="D25" s="34">
        <v>2421070</v>
      </c>
      <c r="E25" s="34">
        <v>142354</v>
      </c>
      <c r="F25" s="34">
        <v>0</v>
      </c>
      <c r="G25" s="34">
        <v>26129095</v>
      </c>
      <c r="H25" s="34">
        <v>431226</v>
      </c>
      <c r="I25" s="34">
        <v>46612</v>
      </c>
      <c r="J25" s="34">
        <v>72748</v>
      </c>
      <c r="K25" s="34">
        <v>559253</v>
      </c>
      <c r="L25" s="34">
        <v>60858</v>
      </c>
      <c r="M25" s="34">
        <f t="shared" si="0"/>
        <v>53935928</v>
      </c>
      <c r="N25" s="34">
        <f t="shared" si="3"/>
        <v>100</v>
      </c>
      <c r="O25" s="34">
        <v>76107350</v>
      </c>
      <c r="P25" s="35">
        <f t="shared" si="1"/>
        <v>0.042248573158878436</v>
      </c>
      <c r="Q25" s="35">
        <v>0.04</v>
      </c>
      <c r="R25" s="35" t="str">
        <f t="shared" si="2"/>
        <v>Yes</v>
      </c>
      <c r="S25" s="35" t="s">
        <v>1</v>
      </c>
      <c r="T25" s="35" t="s">
        <v>1</v>
      </c>
      <c r="U25" s="69">
        <v>0.47</v>
      </c>
      <c r="V25" s="69">
        <v>8.88</v>
      </c>
      <c r="W25" s="69">
        <v>25.28</v>
      </c>
      <c r="X25" s="51">
        <v>17.66</v>
      </c>
      <c r="Y25" s="34" t="str">
        <f t="shared" si="4"/>
        <v>Yes</v>
      </c>
      <c r="Z25" s="40">
        <v>0.49</v>
      </c>
      <c r="AA25" s="40">
        <v>8.91</v>
      </c>
      <c r="AB25" s="40">
        <v>25.32</v>
      </c>
      <c r="AC25" s="40">
        <v>17.23</v>
      </c>
      <c r="AD25" s="34" t="str">
        <f t="shared" si="5"/>
        <v>Yes</v>
      </c>
    </row>
    <row r="26" spans="1:30" s="5" customFormat="1" ht="47.25" customHeight="1">
      <c r="A26" s="37">
        <v>10</v>
      </c>
      <c r="B26" s="133" t="s">
        <v>27</v>
      </c>
      <c r="C26" s="133"/>
      <c r="D26" s="34">
        <v>3694992</v>
      </c>
      <c r="E26" s="34">
        <v>193146</v>
      </c>
      <c r="F26" s="34">
        <v>0</v>
      </c>
      <c r="G26" s="34">
        <v>41149486</v>
      </c>
      <c r="H26" s="34">
        <v>233797</v>
      </c>
      <c r="I26" s="34">
        <v>157608</v>
      </c>
      <c r="J26" s="34">
        <v>355950</v>
      </c>
      <c r="K26" s="34">
        <v>165800</v>
      </c>
      <c r="L26" s="34">
        <v>615875</v>
      </c>
      <c r="M26" s="34">
        <f t="shared" si="0"/>
        <v>64594236</v>
      </c>
      <c r="N26" s="34">
        <f t="shared" si="3"/>
        <v>100</v>
      </c>
      <c r="O26" s="34">
        <v>147434065</v>
      </c>
      <c r="P26" s="35">
        <f t="shared" si="1"/>
        <v>0.054212979622516165</v>
      </c>
      <c r="Q26" s="35">
        <v>0.04</v>
      </c>
      <c r="R26" s="35" t="str">
        <f t="shared" si="2"/>
        <v>Yes</v>
      </c>
      <c r="S26" s="35" t="s">
        <v>1</v>
      </c>
      <c r="T26" s="35" t="s">
        <v>1</v>
      </c>
      <c r="U26" s="69">
        <v>4.07</v>
      </c>
      <c r="V26" s="69">
        <v>17.5</v>
      </c>
      <c r="W26" s="69">
        <v>39.22</v>
      </c>
      <c r="X26" s="51">
        <v>17.66</v>
      </c>
      <c r="Y26" s="34" t="str">
        <f t="shared" si="4"/>
        <v>Yes</v>
      </c>
      <c r="Z26" s="40">
        <v>4.18</v>
      </c>
      <c r="AA26" s="40">
        <v>17.63</v>
      </c>
      <c r="AB26" s="40">
        <v>39.37</v>
      </c>
      <c r="AC26" s="40">
        <v>17.23</v>
      </c>
      <c r="AD26" s="34" t="str">
        <f t="shared" si="5"/>
        <v>Yes</v>
      </c>
    </row>
    <row r="27" spans="1:30" s="5" customFormat="1" ht="47.25" customHeight="1">
      <c r="A27" s="83">
        <v>11</v>
      </c>
      <c r="B27" s="142" t="s">
        <v>28</v>
      </c>
      <c r="C27" s="142"/>
      <c r="D27" s="84">
        <v>1886096</v>
      </c>
      <c r="E27" s="84">
        <v>90661</v>
      </c>
      <c r="F27" s="84">
        <v>0</v>
      </c>
      <c r="G27" s="84">
        <v>25784398</v>
      </c>
      <c r="H27" s="84">
        <v>162332</v>
      </c>
      <c r="I27" s="84">
        <v>21506</v>
      </c>
      <c r="J27" s="84">
        <v>214425</v>
      </c>
      <c r="K27" s="84">
        <v>187780</v>
      </c>
      <c r="L27" s="84">
        <v>0</v>
      </c>
      <c r="M27" s="84">
        <f t="shared" si="0"/>
        <v>40435473</v>
      </c>
      <c r="N27" s="84">
        <f t="shared" si="3"/>
        <v>100</v>
      </c>
      <c r="O27" s="84">
        <v>69776418</v>
      </c>
      <c r="P27" s="86">
        <f t="shared" si="1"/>
        <v>0.04440247304637688</v>
      </c>
      <c r="Q27" s="86">
        <v>0.04</v>
      </c>
      <c r="R27" s="86" t="str">
        <f t="shared" si="2"/>
        <v>Yes</v>
      </c>
      <c r="S27" s="86" t="s">
        <v>1</v>
      </c>
      <c r="T27" s="86" t="s">
        <v>1</v>
      </c>
      <c r="U27" s="101">
        <v>2.77</v>
      </c>
      <c r="V27" s="101">
        <v>19.94</v>
      </c>
      <c r="W27" s="101" t="s">
        <v>0</v>
      </c>
      <c r="X27" s="94">
        <v>17.66</v>
      </c>
      <c r="Y27" s="84" t="s">
        <v>0</v>
      </c>
      <c r="Z27" s="89">
        <v>2.75</v>
      </c>
      <c r="AA27" s="89">
        <v>19.91</v>
      </c>
      <c r="AB27" s="89" t="s">
        <v>0</v>
      </c>
      <c r="AC27" s="89">
        <v>17.23</v>
      </c>
      <c r="AD27" s="84" t="s">
        <v>0</v>
      </c>
    </row>
    <row r="28" spans="1:30" s="5" customFormat="1" ht="47.25" customHeight="1">
      <c r="A28" s="138" t="s">
        <v>29</v>
      </c>
      <c r="B28" s="138"/>
      <c r="C28" s="138"/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1</v>
      </c>
      <c r="N28" s="31"/>
      <c r="O28" s="31" t="s">
        <v>1</v>
      </c>
      <c r="P28" s="33" t="s">
        <v>1</v>
      </c>
      <c r="Q28" s="33" t="s">
        <v>1</v>
      </c>
      <c r="R28" s="33" t="s">
        <v>1</v>
      </c>
      <c r="S28" s="33" t="s">
        <v>1</v>
      </c>
      <c r="T28" s="33" t="s">
        <v>1</v>
      </c>
      <c r="U28" s="114">
        <v>2.06</v>
      </c>
      <c r="V28" s="114">
        <v>22</v>
      </c>
      <c r="W28" s="114">
        <v>26.51</v>
      </c>
      <c r="X28" s="33" t="s">
        <v>1</v>
      </c>
      <c r="Y28" s="33" t="s">
        <v>1</v>
      </c>
      <c r="Z28" s="114">
        <v>1.65</v>
      </c>
      <c r="AA28" s="114">
        <v>21.51</v>
      </c>
      <c r="AB28" s="114">
        <v>25.98</v>
      </c>
      <c r="AC28" s="33" t="s">
        <v>1</v>
      </c>
      <c r="AD28" s="33" t="s">
        <v>1</v>
      </c>
    </row>
    <row r="29" spans="1:30" s="5" customFormat="1" ht="47.25" customHeight="1">
      <c r="A29" s="139" t="s">
        <v>30</v>
      </c>
      <c r="B29" s="139"/>
      <c r="C29" s="139"/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/>
      <c r="O29" s="41" t="s">
        <v>1</v>
      </c>
      <c r="P29" s="42" t="s">
        <v>1</v>
      </c>
      <c r="Q29" s="42" t="s">
        <v>1</v>
      </c>
      <c r="R29" s="42" t="s">
        <v>1</v>
      </c>
      <c r="S29" s="42" t="s">
        <v>1</v>
      </c>
      <c r="T29" s="42" t="s">
        <v>1</v>
      </c>
      <c r="U29" s="42" t="s">
        <v>1</v>
      </c>
      <c r="V29" s="42" t="s">
        <v>1</v>
      </c>
      <c r="W29" s="70">
        <v>25.22</v>
      </c>
      <c r="X29" s="42" t="s">
        <v>1</v>
      </c>
      <c r="Y29" s="42" t="s">
        <v>1</v>
      </c>
      <c r="Z29" s="42" t="s">
        <v>1</v>
      </c>
      <c r="AA29" s="42" t="s">
        <v>1</v>
      </c>
      <c r="AB29" s="70">
        <v>24.61</v>
      </c>
      <c r="AC29" s="42" t="s">
        <v>1</v>
      </c>
      <c r="AD29" s="42" t="s">
        <v>1</v>
      </c>
    </row>
    <row r="30" spans="1:27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2"/>
      <c r="AA30" s="13"/>
    </row>
    <row r="31" spans="1:25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</row>
    <row r="32" spans="1:25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</row>
  </sheetData>
  <sheetProtection/>
  <mergeCells count="71">
    <mergeCell ref="AA17:AA18"/>
    <mergeCell ref="AB17:AB18"/>
    <mergeCell ref="AC17:AC18"/>
    <mergeCell ref="AD15:AD16"/>
    <mergeCell ref="AD17:AD18"/>
    <mergeCell ref="AD12:AD13"/>
    <mergeCell ref="AB12:AB13"/>
    <mergeCell ref="AC12:AC13"/>
    <mergeCell ref="Z11:AD11"/>
    <mergeCell ref="Y15:Y16"/>
    <mergeCell ref="Y17:Y18"/>
    <mergeCell ref="Z15:Z16"/>
    <mergeCell ref="AA15:AA16"/>
    <mergeCell ref="AB15:AB16"/>
    <mergeCell ref="AC15:AC16"/>
    <mergeCell ref="Z17:Z18"/>
    <mergeCell ref="Z12:Z13"/>
    <mergeCell ref="AA12:AA13"/>
    <mergeCell ref="Y12:Y13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  <mergeCell ref="B11:C13"/>
    <mergeCell ref="D11:T11"/>
    <mergeCell ref="G12:G13"/>
    <mergeCell ref="H12:K12"/>
    <mergeCell ref="M12:M13"/>
    <mergeCell ref="D12:D13"/>
    <mergeCell ref="O12:O13"/>
    <mergeCell ref="U11:Y11"/>
    <mergeCell ref="P12:P13"/>
    <mergeCell ref="X12:X13"/>
    <mergeCell ref="R12:R13"/>
    <mergeCell ref="B14:C14"/>
    <mergeCell ref="B20:C20"/>
    <mergeCell ref="T15:T16"/>
    <mergeCell ref="X17:X18"/>
    <mergeCell ref="W17:W18"/>
    <mergeCell ref="S15:S16"/>
    <mergeCell ref="U15:U16"/>
    <mergeCell ref="V15:V16"/>
    <mergeCell ref="A15:A16"/>
    <mergeCell ref="B15:C15"/>
    <mergeCell ref="A17:A18"/>
    <mergeCell ref="B17:C17"/>
    <mergeCell ref="B16:C16"/>
    <mergeCell ref="B18:C18"/>
    <mergeCell ref="U17:U18"/>
    <mergeCell ref="V17:V18"/>
    <mergeCell ref="B21:C21"/>
    <mergeCell ref="B24:C24"/>
    <mergeCell ref="B19:C19"/>
    <mergeCell ref="B23:C23"/>
    <mergeCell ref="B22:C22"/>
    <mergeCell ref="A9:AD9"/>
    <mergeCell ref="A28:C28"/>
    <mergeCell ref="A29:C29"/>
    <mergeCell ref="S17:S18"/>
    <mergeCell ref="T17:T18"/>
    <mergeCell ref="B25:C25"/>
    <mergeCell ref="B26:C26"/>
    <mergeCell ref="B27:C27"/>
    <mergeCell ref="W15:W16"/>
    <mergeCell ref="X15:X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30" width="15.62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17" t="s">
        <v>66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3:30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AD10" s="1" t="s">
        <v>55</v>
      </c>
    </row>
    <row r="11" spans="1:30" ht="35.25" customHeight="1">
      <c r="A11" s="147" t="s">
        <v>2</v>
      </c>
      <c r="B11" s="147" t="s">
        <v>3</v>
      </c>
      <c r="C11" s="147" t="s">
        <v>3</v>
      </c>
      <c r="D11" s="118" t="s">
        <v>4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54" t="s">
        <v>54</v>
      </c>
      <c r="V11" s="155"/>
      <c r="W11" s="155"/>
      <c r="X11" s="155"/>
      <c r="Y11" s="156"/>
      <c r="Z11" s="154" t="s">
        <v>53</v>
      </c>
      <c r="AA11" s="155"/>
      <c r="AB11" s="155"/>
      <c r="AC11" s="155"/>
      <c r="AD11" s="156"/>
    </row>
    <row r="12" spans="1:30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18" t="s">
        <v>9</v>
      </c>
      <c r="I12" s="118"/>
      <c r="J12" s="118"/>
      <c r="K12" s="118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65</v>
      </c>
      <c r="V12" s="152" t="s">
        <v>64</v>
      </c>
      <c r="W12" s="152" t="s">
        <v>63</v>
      </c>
      <c r="X12" s="147" t="s">
        <v>18</v>
      </c>
      <c r="Y12" s="157" t="s">
        <v>49</v>
      </c>
      <c r="Z12" s="152" t="s">
        <v>65</v>
      </c>
      <c r="AA12" s="152" t="s">
        <v>64</v>
      </c>
      <c r="AB12" s="152" t="s">
        <v>63</v>
      </c>
      <c r="AC12" s="147" t="s">
        <v>18</v>
      </c>
      <c r="AD12" s="157" t="s">
        <v>49</v>
      </c>
    </row>
    <row r="13" spans="1:30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58"/>
      <c r="Z13" s="153"/>
      <c r="AA13" s="153"/>
      <c r="AB13" s="153"/>
      <c r="AC13" s="147"/>
      <c r="AD13" s="158"/>
    </row>
    <row r="14" spans="1:30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/>
      <c r="S14" s="29">
        <v>15</v>
      </c>
      <c r="T14" s="29">
        <v>16</v>
      </c>
      <c r="U14" s="29">
        <v>17</v>
      </c>
      <c r="V14" s="29">
        <v>18</v>
      </c>
      <c r="W14" s="29">
        <v>19</v>
      </c>
      <c r="X14" s="29">
        <v>20</v>
      </c>
      <c r="Y14" s="29">
        <v>21</v>
      </c>
      <c r="Z14" s="29">
        <v>22</v>
      </c>
      <c r="AA14" s="29">
        <v>23</v>
      </c>
      <c r="AB14" s="29">
        <v>24</v>
      </c>
      <c r="AC14" s="29">
        <v>25</v>
      </c>
      <c r="AD14" s="29">
        <v>26</v>
      </c>
    </row>
    <row r="15" spans="1:30" s="5" customFormat="1" ht="47.25" customHeight="1">
      <c r="A15" s="145">
        <v>1</v>
      </c>
      <c r="B15" s="131" t="s">
        <v>62</v>
      </c>
      <c r="C15" s="131"/>
      <c r="D15" s="65">
        <v>3032275</v>
      </c>
      <c r="E15" s="65">
        <v>4587227</v>
      </c>
      <c r="F15" s="65">
        <v>293626</v>
      </c>
      <c r="G15" s="65">
        <f>G16</f>
        <v>119710573</v>
      </c>
      <c r="H15" s="65">
        <f>H16</f>
        <v>4531377</v>
      </c>
      <c r="I15" s="65">
        <f>I16</f>
        <v>255374</v>
      </c>
      <c r="J15" s="65">
        <f>J16</f>
        <v>895798</v>
      </c>
      <c r="K15" s="65">
        <f>K16</f>
        <v>3112029</v>
      </c>
      <c r="L15" s="65">
        <v>1866431</v>
      </c>
      <c r="M15" s="65">
        <f aca="true" t="shared" si="0" ref="M15:M27">G15+(H15+I15+J15+K15)*25+L15</f>
        <v>341441454</v>
      </c>
      <c r="N15" s="65" t="s">
        <v>1</v>
      </c>
      <c r="O15" s="65">
        <v>403030688</v>
      </c>
      <c r="P15" s="45">
        <f aca="true" t="shared" si="1" ref="P15:P27">(D15-(E15+F15))/M15</f>
        <v>-0.005414040909045566</v>
      </c>
      <c r="Q15" s="45">
        <f>0.04*0.4</f>
        <v>0.016</v>
      </c>
      <c r="R15" s="33" t="str">
        <f aca="true" t="shared" si="2" ref="R15:R27">IF(P15&gt;Q15,"Yes","No")</f>
        <v>No</v>
      </c>
      <c r="S15" s="151">
        <f>P15+P16</f>
        <v>0.00047336046792834097</v>
      </c>
      <c r="T15" s="150" t="str">
        <f>IF(S15&gt;=0.01,"Yes","No")</f>
        <v>No</v>
      </c>
      <c r="U15" s="162">
        <v>0.17</v>
      </c>
      <c r="V15" s="162">
        <v>18.12</v>
      </c>
      <c r="W15" s="162">
        <v>16.41</v>
      </c>
      <c r="X15" s="159">
        <v>18.72</v>
      </c>
      <c r="Y15" s="150" t="str">
        <f>IF(W15&gt;X15,"Yes","No")</f>
        <v>No</v>
      </c>
      <c r="Z15" s="163">
        <v>0.16</v>
      </c>
      <c r="AA15" s="163">
        <v>18.11</v>
      </c>
      <c r="AB15" s="163">
        <v>16.4</v>
      </c>
      <c r="AC15" s="163">
        <v>21.17</v>
      </c>
      <c r="AD15" s="150" t="str">
        <f>IF(AB15&gt;AC15,"Yes","No")</f>
        <v>No</v>
      </c>
    </row>
    <row r="16" spans="1:30" s="5" customFormat="1" ht="47.25" customHeight="1">
      <c r="A16" s="146"/>
      <c r="B16" s="133" t="s">
        <v>23</v>
      </c>
      <c r="C16" s="133"/>
      <c r="D16" s="62">
        <v>7257568</v>
      </c>
      <c r="E16" s="62">
        <v>4954766</v>
      </c>
      <c r="F16" s="62">
        <v>293626</v>
      </c>
      <c r="G16" s="62">
        <v>119710573</v>
      </c>
      <c r="H16" s="62">
        <v>4531377</v>
      </c>
      <c r="I16" s="62">
        <v>255374</v>
      </c>
      <c r="J16" s="62">
        <v>895798</v>
      </c>
      <c r="K16" s="62">
        <v>3112029</v>
      </c>
      <c r="L16" s="62">
        <v>1692010</v>
      </c>
      <c r="M16" s="62">
        <f t="shared" si="0"/>
        <v>341267033</v>
      </c>
      <c r="N16" s="62">
        <f>O16/O15*100</f>
        <v>100</v>
      </c>
      <c r="O16" s="62">
        <v>403030688</v>
      </c>
      <c r="P16" s="46">
        <f t="shared" si="1"/>
        <v>0.005887401376973907</v>
      </c>
      <c r="Q16" s="46">
        <f>0.04*0.6</f>
        <v>0.024</v>
      </c>
      <c r="R16" s="35" t="str">
        <f t="shared" si="2"/>
        <v>No</v>
      </c>
      <c r="S16" s="140"/>
      <c r="T16" s="141"/>
      <c r="U16" s="161"/>
      <c r="V16" s="161"/>
      <c r="W16" s="161"/>
      <c r="X16" s="160"/>
      <c r="Y16" s="141"/>
      <c r="Z16" s="164"/>
      <c r="AA16" s="164"/>
      <c r="AB16" s="164"/>
      <c r="AC16" s="164"/>
      <c r="AD16" s="141"/>
    </row>
    <row r="17" spans="1:30" s="5" customFormat="1" ht="54" customHeight="1">
      <c r="A17" s="146">
        <v>2</v>
      </c>
      <c r="B17" s="121" t="s">
        <v>61</v>
      </c>
      <c r="C17" s="121"/>
      <c r="D17" s="62">
        <v>1568776</v>
      </c>
      <c r="E17" s="62">
        <v>8430</v>
      </c>
      <c r="F17" s="62">
        <v>0</v>
      </c>
      <c r="G17" s="62">
        <f>G18</f>
        <v>62088818</v>
      </c>
      <c r="H17" s="62">
        <f>H18</f>
        <v>499920</v>
      </c>
      <c r="I17" s="62">
        <f>I18</f>
        <v>320281</v>
      </c>
      <c r="J17" s="62">
        <f>J18</f>
        <v>1435080</v>
      </c>
      <c r="K17" s="62">
        <f>K18</f>
        <v>450789</v>
      </c>
      <c r="L17" s="62">
        <v>409172</v>
      </c>
      <c r="M17" s="62">
        <f t="shared" si="0"/>
        <v>130149740</v>
      </c>
      <c r="N17" s="62" t="s">
        <v>1</v>
      </c>
      <c r="O17" s="62">
        <f>O18</f>
        <v>256470960</v>
      </c>
      <c r="P17" s="46">
        <f t="shared" si="1"/>
        <v>0.011988852225136985</v>
      </c>
      <c r="Q17" s="46">
        <f>0.04*0.2</f>
        <v>0.008</v>
      </c>
      <c r="R17" s="35" t="str">
        <f t="shared" si="2"/>
        <v>Yes</v>
      </c>
      <c r="S17" s="140">
        <f>P17+P18</f>
        <v>0.055680927215067816</v>
      </c>
      <c r="T17" s="141" t="str">
        <f>IF(S17&gt;=0.04,"Yes","No")</f>
        <v>Yes</v>
      </c>
      <c r="U17" s="161">
        <v>4.98</v>
      </c>
      <c r="V17" s="161">
        <v>23.91</v>
      </c>
      <c r="W17" s="161">
        <v>34.81</v>
      </c>
      <c r="X17" s="160">
        <v>18.72</v>
      </c>
      <c r="Y17" s="141" t="str">
        <f>IF(W17&gt;X17,"Yes","No")</f>
        <v>Yes</v>
      </c>
      <c r="Z17" s="164">
        <v>4.64</v>
      </c>
      <c r="AA17" s="164">
        <v>23.51</v>
      </c>
      <c r="AB17" s="164">
        <v>34.37</v>
      </c>
      <c r="AC17" s="164">
        <v>21.17</v>
      </c>
      <c r="AD17" s="141" t="str">
        <f>IF(AB17&gt;AC17,"Yes","No")</f>
        <v>Yes</v>
      </c>
    </row>
    <row r="18" spans="1:30" s="5" customFormat="1" ht="47.25" customHeight="1">
      <c r="A18" s="146"/>
      <c r="B18" s="133" t="s">
        <v>24</v>
      </c>
      <c r="C18" s="133"/>
      <c r="D18" s="62">
        <v>6008244.2</v>
      </c>
      <c r="E18" s="62">
        <v>321732</v>
      </c>
      <c r="F18" s="62">
        <v>0</v>
      </c>
      <c r="G18" s="62">
        <v>62088818</v>
      </c>
      <c r="H18" s="62">
        <v>499920</v>
      </c>
      <c r="I18" s="62">
        <v>320281</v>
      </c>
      <c r="J18" s="62">
        <v>1435080</v>
      </c>
      <c r="K18" s="62">
        <v>450789</v>
      </c>
      <c r="L18" s="62">
        <v>409172</v>
      </c>
      <c r="M18" s="62">
        <f t="shared" si="0"/>
        <v>130149740</v>
      </c>
      <c r="N18" s="62">
        <f>O18/O17*100</f>
        <v>100</v>
      </c>
      <c r="O18" s="62">
        <v>256470960</v>
      </c>
      <c r="P18" s="46">
        <f t="shared" si="1"/>
        <v>0.04369207498993083</v>
      </c>
      <c r="Q18" s="46">
        <f>0.04*0.8</f>
        <v>0.032</v>
      </c>
      <c r="R18" s="35" t="str">
        <f t="shared" si="2"/>
        <v>Yes</v>
      </c>
      <c r="S18" s="140"/>
      <c r="T18" s="141" t="str">
        <f>IF(S18&gt;0.04,"ДА","НЕТ")</f>
        <v>НЕТ</v>
      </c>
      <c r="U18" s="161"/>
      <c r="V18" s="161"/>
      <c r="W18" s="161"/>
      <c r="X18" s="160"/>
      <c r="Y18" s="141"/>
      <c r="Z18" s="164"/>
      <c r="AA18" s="164"/>
      <c r="AB18" s="164"/>
      <c r="AC18" s="164"/>
      <c r="AD18" s="141"/>
    </row>
    <row r="19" spans="1:30" s="5" customFormat="1" ht="47.25" customHeight="1">
      <c r="A19" s="37">
        <v>3</v>
      </c>
      <c r="B19" s="133" t="s">
        <v>60</v>
      </c>
      <c r="C19" s="133"/>
      <c r="D19" s="62">
        <v>3501324</v>
      </c>
      <c r="E19" s="62">
        <v>501766</v>
      </c>
      <c r="F19" s="62">
        <v>0</v>
      </c>
      <c r="G19" s="62">
        <v>38493199</v>
      </c>
      <c r="H19" s="62">
        <v>218900</v>
      </c>
      <c r="I19" s="62">
        <v>30748</v>
      </c>
      <c r="J19" s="62">
        <v>16618</v>
      </c>
      <c r="K19" s="62">
        <v>357476</v>
      </c>
      <c r="L19" s="62">
        <v>36259</v>
      </c>
      <c r="M19" s="62">
        <f t="shared" si="0"/>
        <v>54123008</v>
      </c>
      <c r="N19" s="62">
        <f aca="true" t="shared" si="3" ref="N19:N27">O19/O19*100</f>
        <v>100</v>
      </c>
      <c r="O19" s="62">
        <v>83784426</v>
      </c>
      <c r="P19" s="46">
        <f t="shared" si="1"/>
        <v>0.05542112515254141</v>
      </c>
      <c r="Q19" s="46">
        <v>0.04</v>
      </c>
      <c r="R19" s="35" t="str">
        <f t="shared" si="2"/>
        <v>Yes</v>
      </c>
      <c r="S19" s="35" t="s">
        <v>1</v>
      </c>
      <c r="T19" s="35" t="s">
        <v>1</v>
      </c>
      <c r="U19" s="66">
        <v>1.48</v>
      </c>
      <c r="V19" s="66">
        <v>13.35</v>
      </c>
      <c r="W19" s="66">
        <v>29.22</v>
      </c>
      <c r="X19" s="60">
        <v>18.72</v>
      </c>
      <c r="Y19" s="34" t="str">
        <f aca="true" t="shared" si="4" ref="Y19:Y26">IF(W19&gt;X19,"Yes","No")</f>
        <v>Yes</v>
      </c>
      <c r="Z19" s="61">
        <v>2.08</v>
      </c>
      <c r="AA19" s="61">
        <v>14.03</v>
      </c>
      <c r="AB19" s="61">
        <v>30</v>
      </c>
      <c r="AC19" s="61">
        <v>21.17</v>
      </c>
      <c r="AD19" s="34" t="str">
        <f aca="true" t="shared" si="5" ref="AD19:AD26">IF(AB19&gt;AC19,"Yes","No")</f>
        <v>Yes</v>
      </c>
    </row>
    <row r="20" spans="1:30" s="5" customFormat="1" ht="47.25" customHeight="1">
      <c r="A20" s="37">
        <v>4</v>
      </c>
      <c r="B20" s="133" t="s">
        <v>25</v>
      </c>
      <c r="C20" s="133"/>
      <c r="D20" s="62">
        <v>21772589</v>
      </c>
      <c r="E20" s="62">
        <v>973393</v>
      </c>
      <c r="F20" s="62">
        <v>0</v>
      </c>
      <c r="G20" s="62">
        <v>178504846</v>
      </c>
      <c r="H20" s="62">
        <v>1501258</v>
      </c>
      <c r="I20" s="62">
        <v>583814</v>
      </c>
      <c r="J20" s="62">
        <v>5510874</v>
      </c>
      <c r="K20" s="62">
        <v>648292</v>
      </c>
      <c r="L20" s="62">
        <v>3519702</v>
      </c>
      <c r="M20" s="62">
        <f t="shared" si="0"/>
        <v>388130498</v>
      </c>
      <c r="N20" s="62">
        <f t="shared" si="3"/>
        <v>100</v>
      </c>
      <c r="O20" s="62">
        <v>507007885</v>
      </c>
      <c r="P20" s="46">
        <f t="shared" si="1"/>
        <v>0.05358815168397305</v>
      </c>
      <c r="Q20" s="46">
        <v>0.04</v>
      </c>
      <c r="R20" s="35" t="str">
        <f t="shared" si="2"/>
        <v>Yes</v>
      </c>
      <c r="S20" s="35" t="s">
        <v>1</v>
      </c>
      <c r="T20" s="35" t="s">
        <v>1</v>
      </c>
      <c r="U20" s="66">
        <v>4.48</v>
      </c>
      <c r="V20" s="66">
        <v>18.53</v>
      </c>
      <c r="W20" s="66">
        <v>33.16</v>
      </c>
      <c r="X20" s="60">
        <v>18.72</v>
      </c>
      <c r="Y20" s="34" t="str">
        <f t="shared" si="4"/>
        <v>Yes</v>
      </c>
      <c r="Z20" s="61">
        <v>2.72</v>
      </c>
      <c r="AA20" s="61">
        <v>16.53</v>
      </c>
      <c r="AB20" s="61">
        <v>30.92</v>
      </c>
      <c r="AC20" s="61">
        <v>21.17</v>
      </c>
      <c r="AD20" s="34" t="str">
        <f t="shared" si="5"/>
        <v>Yes</v>
      </c>
    </row>
    <row r="21" spans="1:30" ht="51.75" customHeight="1">
      <c r="A21" s="37">
        <v>5</v>
      </c>
      <c r="B21" s="133" t="s">
        <v>59</v>
      </c>
      <c r="C21" s="133"/>
      <c r="D21" s="62">
        <v>31138451</v>
      </c>
      <c r="E21" s="62">
        <v>1951611</v>
      </c>
      <c r="F21" s="62">
        <v>0</v>
      </c>
      <c r="G21" s="62">
        <v>177529270</v>
      </c>
      <c r="H21" s="62">
        <v>1648427</v>
      </c>
      <c r="I21" s="62">
        <v>206703</v>
      </c>
      <c r="J21" s="62">
        <v>11356247</v>
      </c>
      <c r="K21" s="62">
        <v>2580167</v>
      </c>
      <c r="L21" s="62">
        <v>8580676</v>
      </c>
      <c r="M21" s="62">
        <f t="shared" si="0"/>
        <v>580898546</v>
      </c>
      <c r="N21" s="62">
        <f t="shared" si="3"/>
        <v>100</v>
      </c>
      <c r="O21" s="62">
        <v>916563704</v>
      </c>
      <c r="P21" s="46">
        <f t="shared" si="1"/>
        <v>0.050244298597366434</v>
      </c>
      <c r="Q21" s="46">
        <v>0.04</v>
      </c>
      <c r="R21" s="35" t="str">
        <f t="shared" si="2"/>
        <v>Yes</v>
      </c>
      <c r="S21" s="35" t="s">
        <v>1</v>
      </c>
      <c r="T21" s="35" t="s">
        <v>1</v>
      </c>
      <c r="U21" s="60">
        <v>1.07</v>
      </c>
      <c r="V21" s="60">
        <v>22.54</v>
      </c>
      <c r="W21" s="60">
        <v>31.4</v>
      </c>
      <c r="X21" s="60">
        <v>18.72</v>
      </c>
      <c r="Y21" s="34" t="str">
        <f t="shared" si="4"/>
        <v>Yes</v>
      </c>
      <c r="Z21" s="61">
        <v>-0.82</v>
      </c>
      <c r="AA21" s="61">
        <v>20.25</v>
      </c>
      <c r="AB21" s="61">
        <v>28.94</v>
      </c>
      <c r="AC21" s="61">
        <v>21.17</v>
      </c>
      <c r="AD21" s="34" t="str">
        <f t="shared" si="5"/>
        <v>Yes</v>
      </c>
    </row>
    <row r="22" spans="1:30" s="5" customFormat="1" ht="47.25" customHeight="1">
      <c r="A22" s="37">
        <v>6</v>
      </c>
      <c r="B22" s="133" t="s">
        <v>58</v>
      </c>
      <c r="C22" s="133"/>
      <c r="D22" s="62">
        <v>768523</v>
      </c>
      <c r="E22" s="62">
        <v>432470</v>
      </c>
      <c r="F22" s="62">
        <v>16782</v>
      </c>
      <c r="G22" s="62">
        <v>16505940</v>
      </c>
      <c r="H22" s="62">
        <v>94279</v>
      </c>
      <c r="I22" s="62">
        <v>10161</v>
      </c>
      <c r="J22" s="62">
        <v>11713</v>
      </c>
      <c r="K22" s="62">
        <v>132984</v>
      </c>
      <c r="L22" s="62">
        <v>378215</v>
      </c>
      <c r="M22" s="62">
        <f t="shared" si="0"/>
        <v>23112580</v>
      </c>
      <c r="N22" s="62">
        <f t="shared" si="3"/>
        <v>100</v>
      </c>
      <c r="O22" s="62">
        <v>22536816</v>
      </c>
      <c r="P22" s="46">
        <f t="shared" si="1"/>
        <v>0.01381373260795636</v>
      </c>
      <c r="Q22" s="46">
        <v>0.04</v>
      </c>
      <c r="R22" s="35" t="str">
        <f t="shared" si="2"/>
        <v>No</v>
      </c>
      <c r="S22" s="35" t="s">
        <v>1</v>
      </c>
      <c r="T22" s="35" t="s">
        <v>1</v>
      </c>
      <c r="U22" s="60">
        <v>0.69</v>
      </c>
      <c r="V22" s="60">
        <v>3.25</v>
      </c>
      <c r="W22" s="60">
        <v>15.78</v>
      </c>
      <c r="X22" s="60">
        <v>18.72</v>
      </c>
      <c r="Y22" s="34" t="str">
        <f t="shared" si="4"/>
        <v>No</v>
      </c>
      <c r="Z22" s="61">
        <v>1.06</v>
      </c>
      <c r="AA22" s="61">
        <v>3.63</v>
      </c>
      <c r="AB22" s="61">
        <v>16.21</v>
      </c>
      <c r="AC22" s="61">
        <v>21.17</v>
      </c>
      <c r="AD22" s="34" t="str">
        <f t="shared" si="5"/>
        <v>No</v>
      </c>
    </row>
    <row r="23" spans="1:30" s="5" customFormat="1" ht="47.25" customHeight="1">
      <c r="A23" s="37">
        <v>7</v>
      </c>
      <c r="B23" s="133" t="s">
        <v>26</v>
      </c>
      <c r="C23" s="133"/>
      <c r="D23" s="62">
        <v>2384050</v>
      </c>
      <c r="E23" s="62">
        <v>235881</v>
      </c>
      <c r="F23" s="62">
        <v>0</v>
      </c>
      <c r="G23" s="62">
        <v>33398085</v>
      </c>
      <c r="H23" s="62">
        <v>218177</v>
      </c>
      <c r="I23" s="62">
        <v>38761</v>
      </c>
      <c r="J23" s="62">
        <v>83718</v>
      </c>
      <c r="K23" s="62">
        <v>128948</v>
      </c>
      <c r="L23" s="62">
        <v>332710</v>
      </c>
      <c r="M23" s="62">
        <f t="shared" si="0"/>
        <v>45470895</v>
      </c>
      <c r="N23" s="62">
        <f t="shared" si="3"/>
        <v>100</v>
      </c>
      <c r="O23" s="62">
        <v>110675815</v>
      </c>
      <c r="P23" s="46">
        <f t="shared" si="1"/>
        <v>0.047242725264149736</v>
      </c>
      <c r="Q23" s="46">
        <v>0.04</v>
      </c>
      <c r="R23" s="35" t="str">
        <f t="shared" si="2"/>
        <v>Yes</v>
      </c>
      <c r="S23" s="35" t="s">
        <v>1</v>
      </c>
      <c r="T23" s="35" t="s">
        <v>1</v>
      </c>
      <c r="U23" s="60">
        <v>4.77</v>
      </c>
      <c r="V23" s="60">
        <v>19.09</v>
      </c>
      <c r="W23" s="60">
        <v>41.01</v>
      </c>
      <c r="X23" s="60">
        <v>18.72</v>
      </c>
      <c r="Y23" s="34" t="str">
        <f t="shared" si="4"/>
        <v>Yes</v>
      </c>
      <c r="Z23" s="61">
        <v>4.88</v>
      </c>
      <c r="AA23" s="61">
        <v>19.22</v>
      </c>
      <c r="AB23" s="61">
        <v>41.17</v>
      </c>
      <c r="AC23" s="61">
        <v>21.17</v>
      </c>
      <c r="AD23" s="34" t="str">
        <f t="shared" si="5"/>
        <v>Yes</v>
      </c>
    </row>
    <row r="24" spans="1:30" s="5" customFormat="1" ht="46.5" customHeight="1">
      <c r="A24" s="37">
        <v>8</v>
      </c>
      <c r="B24" s="133" t="s">
        <v>33</v>
      </c>
      <c r="C24" s="133"/>
      <c r="D24" s="62">
        <v>6314752</v>
      </c>
      <c r="E24" s="62">
        <v>84195</v>
      </c>
      <c r="F24" s="62">
        <v>0</v>
      </c>
      <c r="G24" s="62">
        <v>36837398</v>
      </c>
      <c r="H24" s="62">
        <v>2287967</v>
      </c>
      <c r="I24" s="62">
        <v>123389</v>
      </c>
      <c r="J24" s="62">
        <v>736298</v>
      </c>
      <c r="K24" s="62">
        <v>554277</v>
      </c>
      <c r="L24" s="62">
        <v>723074</v>
      </c>
      <c r="M24" s="62">
        <f t="shared" si="0"/>
        <v>130108747</v>
      </c>
      <c r="N24" s="62">
        <f t="shared" si="3"/>
        <v>100</v>
      </c>
      <c r="O24" s="62">
        <v>149156751</v>
      </c>
      <c r="P24" s="46">
        <f t="shared" si="1"/>
        <v>0.04788730307271347</v>
      </c>
      <c r="Q24" s="46">
        <v>0.04</v>
      </c>
      <c r="R24" s="35" t="str">
        <f t="shared" si="2"/>
        <v>Yes</v>
      </c>
      <c r="S24" s="35" t="s">
        <v>1</v>
      </c>
      <c r="T24" s="35" t="s">
        <v>1</v>
      </c>
      <c r="U24" s="60">
        <v>7.61</v>
      </c>
      <c r="V24" s="60">
        <v>21.33</v>
      </c>
      <c r="W24" s="60">
        <v>29.89</v>
      </c>
      <c r="X24" s="60">
        <v>18.72</v>
      </c>
      <c r="Y24" s="34" t="str">
        <f t="shared" si="4"/>
        <v>Yes</v>
      </c>
      <c r="Z24" s="61">
        <v>6.69</v>
      </c>
      <c r="AA24" s="61">
        <v>20.29</v>
      </c>
      <c r="AB24" s="61">
        <v>28.78</v>
      </c>
      <c r="AC24" s="61">
        <v>21.17</v>
      </c>
      <c r="AD24" s="34" t="str">
        <f t="shared" si="5"/>
        <v>Yes</v>
      </c>
    </row>
    <row r="25" spans="1:30" s="5" customFormat="1" ht="47.25" customHeight="1">
      <c r="A25" s="37">
        <v>9</v>
      </c>
      <c r="B25" s="133" t="s">
        <v>57</v>
      </c>
      <c r="C25" s="133"/>
      <c r="D25" s="62">
        <v>2354509</v>
      </c>
      <c r="E25" s="62">
        <v>330728</v>
      </c>
      <c r="F25" s="62">
        <v>0</v>
      </c>
      <c r="G25" s="62">
        <v>24030041</v>
      </c>
      <c r="H25" s="62">
        <v>442274</v>
      </c>
      <c r="I25" s="62">
        <v>63079</v>
      </c>
      <c r="J25" s="62">
        <v>73013</v>
      </c>
      <c r="K25" s="62">
        <v>451473</v>
      </c>
      <c r="L25" s="62">
        <v>60858</v>
      </c>
      <c r="M25" s="62">
        <f t="shared" si="0"/>
        <v>49836874</v>
      </c>
      <c r="N25" s="62">
        <f t="shared" si="3"/>
        <v>100</v>
      </c>
      <c r="O25" s="62">
        <v>74364602</v>
      </c>
      <c r="P25" s="46">
        <f t="shared" si="1"/>
        <v>0.040608104753921764</v>
      </c>
      <c r="Q25" s="46">
        <v>0.04</v>
      </c>
      <c r="R25" s="35" t="str">
        <f t="shared" si="2"/>
        <v>Yes</v>
      </c>
      <c r="S25" s="35" t="s">
        <v>1</v>
      </c>
      <c r="T25" s="35" t="s">
        <v>1</v>
      </c>
      <c r="U25" s="60">
        <v>0.56</v>
      </c>
      <c r="V25" s="60">
        <v>6.91</v>
      </c>
      <c r="W25" s="60">
        <v>22.63</v>
      </c>
      <c r="X25" s="60">
        <v>18.72</v>
      </c>
      <c r="Y25" s="34" t="str">
        <f t="shared" si="4"/>
        <v>Yes</v>
      </c>
      <c r="Z25" s="61">
        <v>1.72</v>
      </c>
      <c r="AA25" s="61">
        <v>8.15</v>
      </c>
      <c r="AB25" s="61">
        <v>24.04</v>
      </c>
      <c r="AC25" s="61">
        <v>21.17</v>
      </c>
      <c r="AD25" s="34" t="str">
        <f t="shared" si="5"/>
        <v>Yes</v>
      </c>
    </row>
    <row r="26" spans="1:30" s="5" customFormat="1" ht="47.25" customHeight="1">
      <c r="A26" s="37">
        <v>10</v>
      </c>
      <c r="B26" s="133" t="s">
        <v>27</v>
      </c>
      <c r="C26" s="133"/>
      <c r="D26" s="62">
        <v>3656518</v>
      </c>
      <c r="E26" s="62">
        <v>84070</v>
      </c>
      <c r="F26" s="62">
        <v>0</v>
      </c>
      <c r="G26" s="62">
        <v>43229877</v>
      </c>
      <c r="H26" s="62">
        <v>293908</v>
      </c>
      <c r="I26" s="62">
        <v>171047</v>
      </c>
      <c r="J26" s="62">
        <v>374513</v>
      </c>
      <c r="K26" s="62">
        <v>182614</v>
      </c>
      <c r="L26" s="62">
        <v>615875</v>
      </c>
      <c r="M26" s="62">
        <f t="shared" si="0"/>
        <v>69397802</v>
      </c>
      <c r="N26" s="62">
        <f t="shared" si="3"/>
        <v>100</v>
      </c>
      <c r="O26" s="62">
        <v>151049227</v>
      </c>
      <c r="P26" s="46">
        <f t="shared" si="1"/>
        <v>0.05147782634383723</v>
      </c>
      <c r="Q26" s="46">
        <v>0.04</v>
      </c>
      <c r="R26" s="35" t="str">
        <f t="shared" si="2"/>
        <v>Yes</v>
      </c>
      <c r="S26" s="35" t="s">
        <v>1</v>
      </c>
      <c r="T26" s="35" t="s">
        <v>1</v>
      </c>
      <c r="U26" s="60">
        <v>3.04</v>
      </c>
      <c r="V26" s="60">
        <v>16.74</v>
      </c>
      <c r="W26" s="60">
        <v>38.14</v>
      </c>
      <c r="X26" s="60">
        <v>18.72</v>
      </c>
      <c r="Y26" s="34" t="str">
        <f t="shared" si="4"/>
        <v>Yes</v>
      </c>
      <c r="Z26" s="61">
        <v>3.52</v>
      </c>
      <c r="AA26" s="61">
        <v>17.28</v>
      </c>
      <c r="AB26" s="61">
        <v>38.78</v>
      </c>
      <c r="AC26" s="61">
        <v>21.17</v>
      </c>
      <c r="AD26" s="34" t="str">
        <f t="shared" si="5"/>
        <v>Yes</v>
      </c>
    </row>
    <row r="27" spans="1:30" s="5" customFormat="1" ht="47.25" customHeight="1">
      <c r="A27" s="83">
        <v>11</v>
      </c>
      <c r="B27" s="142" t="s">
        <v>28</v>
      </c>
      <c r="C27" s="142"/>
      <c r="D27" s="99">
        <v>2178975</v>
      </c>
      <c r="E27" s="99">
        <v>96586</v>
      </c>
      <c r="F27" s="99">
        <v>0</v>
      </c>
      <c r="G27" s="99">
        <v>31630505</v>
      </c>
      <c r="H27" s="99">
        <v>193320</v>
      </c>
      <c r="I27" s="99">
        <v>20141</v>
      </c>
      <c r="J27" s="99">
        <v>90244</v>
      </c>
      <c r="K27" s="99">
        <v>7589</v>
      </c>
      <c r="L27" s="99">
        <v>0</v>
      </c>
      <c r="M27" s="99">
        <f t="shared" si="0"/>
        <v>39412855</v>
      </c>
      <c r="N27" s="99">
        <f t="shared" si="3"/>
        <v>100</v>
      </c>
      <c r="O27" s="99">
        <v>70071292</v>
      </c>
      <c r="P27" s="91">
        <f t="shared" si="1"/>
        <v>0.052835274176407675</v>
      </c>
      <c r="Q27" s="91">
        <v>0.04</v>
      </c>
      <c r="R27" s="86" t="str">
        <f t="shared" si="2"/>
        <v>Yes</v>
      </c>
      <c r="S27" s="86" t="s">
        <v>1</v>
      </c>
      <c r="T27" s="86" t="s">
        <v>1</v>
      </c>
      <c r="U27" s="97">
        <v>3.01</v>
      </c>
      <c r="V27" s="97">
        <v>18.78</v>
      </c>
      <c r="W27" s="97" t="s">
        <v>0</v>
      </c>
      <c r="X27" s="97">
        <v>18.72</v>
      </c>
      <c r="Y27" s="84" t="s">
        <v>0</v>
      </c>
      <c r="Z27" s="98">
        <v>2.3</v>
      </c>
      <c r="AA27" s="98">
        <v>17.97</v>
      </c>
      <c r="AB27" s="100" t="s">
        <v>0</v>
      </c>
      <c r="AC27" s="98">
        <v>21.17</v>
      </c>
      <c r="AD27" s="84" t="s">
        <v>0</v>
      </c>
    </row>
    <row r="28" spans="1:30" s="5" customFormat="1" ht="47.25" customHeight="1">
      <c r="A28" s="138" t="s">
        <v>29</v>
      </c>
      <c r="B28" s="138"/>
      <c r="C28" s="138"/>
      <c r="D28" s="65" t="s">
        <v>1</v>
      </c>
      <c r="E28" s="65" t="s">
        <v>1</v>
      </c>
      <c r="F28" s="65" t="s">
        <v>1</v>
      </c>
      <c r="G28" s="65" t="s">
        <v>1</v>
      </c>
      <c r="H28" s="65" t="s">
        <v>1</v>
      </c>
      <c r="I28" s="65" t="s">
        <v>1</v>
      </c>
      <c r="J28" s="65" t="s">
        <v>1</v>
      </c>
      <c r="K28" s="65" t="s">
        <v>1</v>
      </c>
      <c r="L28" s="65" t="s">
        <v>1</v>
      </c>
      <c r="M28" s="65" t="s">
        <v>1</v>
      </c>
      <c r="N28" s="65"/>
      <c r="O28" s="65" t="s">
        <v>1</v>
      </c>
      <c r="P28" s="45" t="s">
        <v>1</v>
      </c>
      <c r="Q28" s="45" t="s">
        <v>1</v>
      </c>
      <c r="R28" s="33" t="s">
        <v>1</v>
      </c>
      <c r="S28" s="33" t="s">
        <v>1</v>
      </c>
      <c r="T28" s="33" t="s">
        <v>1</v>
      </c>
      <c r="U28" s="113">
        <v>2.37</v>
      </c>
      <c r="V28" s="113">
        <v>19.22</v>
      </c>
      <c r="W28" s="113">
        <v>27.34</v>
      </c>
      <c r="X28" s="45" t="s">
        <v>1</v>
      </c>
      <c r="Y28" s="33" t="s">
        <v>1</v>
      </c>
      <c r="Z28" s="113">
        <v>1.45</v>
      </c>
      <c r="AA28" s="113">
        <v>18.21</v>
      </c>
      <c r="AB28" s="113">
        <v>26.21</v>
      </c>
      <c r="AC28" s="45" t="s">
        <v>1</v>
      </c>
      <c r="AD28" s="33" t="s">
        <v>1</v>
      </c>
    </row>
    <row r="29" spans="1:30" s="5" customFormat="1" ht="47.25" customHeight="1">
      <c r="A29" s="139" t="s">
        <v>30</v>
      </c>
      <c r="B29" s="139"/>
      <c r="C29" s="139"/>
      <c r="D29" s="63" t="s">
        <v>1</v>
      </c>
      <c r="E29" s="63" t="s">
        <v>1</v>
      </c>
      <c r="F29" s="63" t="s">
        <v>1</v>
      </c>
      <c r="G29" s="63" t="s">
        <v>1</v>
      </c>
      <c r="H29" s="63" t="s">
        <v>1</v>
      </c>
      <c r="I29" s="63" t="s">
        <v>1</v>
      </c>
      <c r="J29" s="63" t="s">
        <v>1</v>
      </c>
      <c r="K29" s="63" t="s">
        <v>1</v>
      </c>
      <c r="L29" s="63" t="s">
        <v>1</v>
      </c>
      <c r="M29" s="63" t="s">
        <v>1</v>
      </c>
      <c r="N29" s="63"/>
      <c r="O29" s="63" t="s">
        <v>1</v>
      </c>
      <c r="P29" s="48" t="s">
        <v>1</v>
      </c>
      <c r="Q29" s="48" t="s">
        <v>1</v>
      </c>
      <c r="R29" s="42" t="s">
        <v>1</v>
      </c>
      <c r="S29" s="42" t="s">
        <v>1</v>
      </c>
      <c r="T29" s="42" t="s">
        <v>1</v>
      </c>
      <c r="U29" s="48" t="s">
        <v>1</v>
      </c>
      <c r="V29" s="48" t="s">
        <v>1</v>
      </c>
      <c r="W29" s="67">
        <v>26.75</v>
      </c>
      <c r="X29" s="48" t="s">
        <v>1</v>
      </c>
      <c r="Y29" s="42" t="s">
        <v>1</v>
      </c>
      <c r="Z29" s="48" t="s">
        <v>1</v>
      </c>
      <c r="AA29" s="48" t="s">
        <v>1</v>
      </c>
      <c r="AB29" s="67">
        <v>24.91</v>
      </c>
      <c r="AC29" s="48" t="s">
        <v>1</v>
      </c>
      <c r="AD29" s="42" t="s">
        <v>1</v>
      </c>
    </row>
    <row r="30" spans="1:26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2"/>
      <c r="Z30" s="13"/>
    </row>
    <row r="31" spans="1:24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</row>
    <row r="32" spans="1:24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</row>
  </sheetData>
  <sheetProtection/>
  <mergeCells count="71">
    <mergeCell ref="A9:AD9"/>
    <mergeCell ref="AB17:AB18"/>
    <mergeCell ref="AC17:AC18"/>
    <mergeCell ref="Y15:Y16"/>
    <mergeCell ref="Y17:Y18"/>
    <mergeCell ref="AD15:AD16"/>
    <mergeCell ref="AD17:AD18"/>
    <mergeCell ref="Z15:Z16"/>
    <mergeCell ref="AA15:AA16"/>
    <mergeCell ref="AB15:AB16"/>
    <mergeCell ref="AC15:AC16"/>
    <mergeCell ref="Z17:Z18"/>
    <mergeCell ref="AA17:AA18"/>
    <mergeCell ref="U11:Y11"/>
    <mergeCell ref="Z11:AD11"/>
    <mergeCell ref="Y12:Y13"/>
    <mergeCell ref="Z12:Z13"/>
    <mergeCell ref="AA12:AA13"/>
    <mergeCell ref="AB12:AB13"/>
    <mergeCell ref="AC12:AC13"/>
    <mergeCell ref="AD12:AD13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  <mergeCell ref="B11:C13"/>
    <mergeCell ref="D11:T11"/>
    <mergeCell ref="G12:G13"/>
    <mergeCell ref="H12:K12"/>
    <mergeCell ref="M12:M13"/>
    <mergeCell ref="D12:D13"/>
    <mergeCell ref="O12:O13"/>
    <mergeCell ref="P12:P13"/>
    <mergeCell ref="X12:X13"/>
    <mergeCell ref="R12:R13"/>
    <mergeCell ref="B14:C14"/>
    <mergeCell ref="B20:C20"/>
    <mergeCell ref="T15:T16"/>
    <mergeCell ref="X17:X18"/>
    <mergeCell ref="W17:W18"/>
    <mergeCell ref="S15:S16"/>
    <mergeCell ref="U15:U16"/>
    <mergeCell ref="V15:V16"/>
    <mergeCell ref="A15:A16"/>
    <mergeCell ref="B15:C15"/>
    <mergeCell ref="A17:A18"/>
    <mergeCell ref="B17:C17"/>
    <mergeCell ref="B16:C16"/>
    <mergeCell ref="B18:C18"/>
    <mergeCell ref="X15:X16"/>
    <mergeCell ref="U17:U18"/>
    <mergeCell ref="V17:V18"/>
    <mergeCell ref="B21:C21"/>
    <mergeCell ref="B24:C24"/>
    <mergeCell ref="B19:C19"/>
    <mergeCell ref="B23:C23"/>
    <mergeCell ref="B22:C22"/>
    <mergeCell ref="W15:W16"/>
    <mergeCell ref="A28:C28"/>
    <mergeCell ref="A29:C29"/>
    <mergeCell ref="S17:S18"/>
    <mergeCell ref="T17:T18"/>
    <mergeCell ref="B25:C25"/>
    <mergeCell ref="B26:C26"/>
    <mergeCell ref="B27:C27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8" width="14.75390625" style="1" customWidth="1"/>
    <col min="29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4" ht="42" customHeight="1">
      <c r="A9" s="117" t="s">
        <v>70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3:27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Y10" s="8"/>
      <c r="Z10" s="8"/>
      <c r="AA10" s="1" t="s">
        <v>55</v>
      </c>
    </row>
    <row r="11" spans="1:29" ht="46.5" customHeight="1">
      <c r="A11" s="147" t="s">
        <v>2</v>
      </c>
      <c r="B11" s="147" t="s">
        <v>3</v>
      </c>
      <c r="C11" s="147" t="s">
        <v>3</v>
      </c>
      <c r="D11" s="118" t="s">
        <v>4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65" t="s">
        <v>54</v>
      </c>
      <c r="V11" s="165"/>
      <c r="W11" s="165"/>
      <c r="X11" s="165"/>
      <c r="Y11" s="165" t="s">
        <v>53</v>
      </c>
      <c r="Z11" s="165"/>
      <c r="AA11" s="165"/>
      <c r="AB11" s="165"/>
      <c r="AC11" s="5"/>
    </row>
    <row r="12" spans="1:29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18" t="s">
        <v>9</v>
      </c>
      <c r="I12" s="118"/>
      <c r="J12" s="118"/>
      <c r="K12" s="118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69</v>
      </c>
      <c r="V12" s="152" t="s">
        <v>68</v>
      </c>
      <c r="W12" s="152" t="s">
        <v>67</v>
      </c>
      <c r="X12" s="147" t="s">
        <v>18</v>
      </c>
      <c r="Y12" s="152" t="s">
        <v>69</v>
      </c>
      <c r="Z12" s="152" t="s">
        <v>68</v>
      </c>
      <c r="AA12" s="152" t="s">
        <v>67</v>
      </c>
      <c r="AB12" s="147" t="s">
        <v>18</v>
      </c>
      <c r="AC12" s="5"/>
    </row>
    <row r="13" spans="1:28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53"/>
      <c r="Z13" s="153"/>
      <c r="AA13" s="153"/>
      <c r="AB13" s="147"/>
    </row>
    <row r="14" spans="1:28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/>
      <c r="S14" s="29">
        <v>15</v>
      </c>
      <c r="T14" s="29">
        <v>16</v>
      </c>
      <c r="U14" s="29">
        <v>17</v>
      </c>
      <c r="V14" s="29">
        <v>18</v>
      </c>
      <c r="W14" s="29">
        <v>19</v>
      </c>
      <c r="X14" s="29">
        <v>20</v>
      </c>
      <c r="Y14" s="29">
        <v>17</v>
      </c>
      <c r="Z14" s="29">
        <v>18</v>
      </c>
      <c r="AA14" s="29">
        <v>19</v>
      </c>
      <c r="AB14" s="29">
        <v>20</v>
      </c>
    </row>
    <row r="15" spans="1:30" s="5" customFormat="1" ht="47.25" customHeight="1">
      <c r="A15" s="145">
        <v>1</v>
      </c>
      <c r="B15" s="131" t="s">
        <v>62</v>
      </c>
      <c r="C15" s="131"/>
      <c r="D15" s="31">
        <v>3086246</v>
      </c>
      <c r="E15" s="31">
        <v>4409226</v>
      </c>
      <c r="F15" s="31">
        <f aca="true" t="shared" si="0" ref="F15:K15">F16</f>
        <v>611258</v>
      </c>
      <c r="G15" s="31">
        <f t="shared" si="0"/>
        <v>122270157</v>
      </c>
      <c r="H15" s="31">
        <f t="shared" si="0"/>
        <v>4261877</v>
      </c>
      <c r="I15" s="31">
        <f t="shared" si="0"/>
        <v>246579</v>
      </c>
      <c r="J15" s="31">
        <f t="shared" si="0"/>
        <v>771329</v>
      </c>
      <c r="K15" s="31">
        <f t="shared" si="0"/>
        <v>3117730</v>
      </c>
      <c r="L15" s="31">
        <v>2888797</v>
      </c>
      <c r="M15" s="31">
        <f aca="true" t="shared" si="1" ref="M15:M27">G15+(H15+I15+J15+K15)*25+L15</f>
        <v>335096829</v>
      </c>
      <c r="N15" s="31" t="s">
        <v>1</v>
      </c>
      <c r="O15" s="31">
        <f>O16</f>
        <v>397825761</v>
      </c>
      <c r="P15" s="33">
        <f aca="true" t="shared" si="2" ref="P15:P27">(D15-(E15+F15))/M15</f>
        <v>-0.00577217637592148</v>
      </c>
      <c r="Q15" s="45">
        <f>0.04*0.4</f>
        <v>0.016</v>
      </c>
      <c r="R15" s="45" t="str">
        <f aca="true" t="shared" si="3" ref="R15:R27">IF(P15&gt;Q15,"Yes","No")</f>
        <v>No</v>
      </c>
      <c r="S15" s="171">
        <f>P15+P16</f>
        <v>0.0004793262818709376</v>
      </c>
      <c r="T15" s="168" t="str">
        <f>IF(S15&gt;=0.04,"Yes","No")</f>
        <v>No</v>
      </c>
      <c r="U15" s="173">
        <v>2.32</v>
      </c>
      <c r="V15" s="173">
        <v>20.22</v>
      </c>
      <c r="W15" s="173">
        <v>17.5</v>
      </c>
      <c r="X15" s="159">
        <v>19.03</v>
      </c>
      <c r="Y15" s="167">
        <v>2.49</v>
      </c>
      <c r="Z15" s="167">
        <v>20.41</v>
      </c>
      <c r="AA15" s="167">
        <v>17.69</v>
      </c>
      <c r="AB15" s="163">
        <v>21.83</v>
      </c>
      <c r="AC15" s="55"/>
      <c r="AD15" s="55"/>
    </row>
    <row r="16" spans="1:30" s="5" customFormat="1" ht="47.25" customHeight="1">
      <c r="A16" s="146"/>
      <c r="B16" s="133" t="s">
        <v>23</v>
      </c>
      <c r="C16" s="133"/>
      <c r="D16" s="34">
        <v>7243707</v>
      </c>
      <c r="E16" s="34">
        <v>4545072</v>
      </c>
      <c r="F16" s="34">
        <v>611258</v>
      </c>
      <c r="G16" s="34">
        <v>122270157</v>
      </c>
      <c r="H16" s="34">
        <v>4261877</v>
      </c>
      <c r="I16" s="34">
        <v>246579</v>
      </c>
      <c r="J16" s="34">
        <v>771329</v>
      </c>
      <c r="K16" s="34">
        <v>3117730</v>
      </c>
      <c r="L16" s="34">
        <v>1692010</v>
      </c>
      <c r="M16" s="34">
        <f t="shared" si="1"/>
        <v>333900042</v>
      </c>
      <c r="N16" s="34">
        <f>O16/O15*100</f>
        <v>100</v>
      </c>
      <c r="O16" s="34">
        <v>397825761</v>
      </c>
      <c r="P16" s="35">
        <f t="shared" si="2"/>
        <v>0.006251502657792418</v>
      </c>
      <c r="Q16" s="46">
        <f>0.04*0.6</f>
        <v>0.024</v>
      </c>
      <c r="R16" s="46" t="str">
        <f t="shared" si="3"/>
        <v>No</v>
      </c>
      <c r="S16" s="172"/>
      <c r="T16" s="169"/>
      <c r="U16" s="170"/>
      <c r="V16" s="170">
        <v>20.22</v>
      </c>
      <c r="W16" s="170">
        <v>17.5</v>
      </c>
      <c r="X16" s="160"/>
      <c r="Y16" s="166"/>
      <c r="Z16" s="166">
        <v>20.41</v>
      </c>
      <c r="AA16" s="166">
        <v>17.69</v>
      </c>
      <c r="AB16" s="164"/>
      <c r="AC16" s="56"/>
      <c r="AD16" s="56"/>
    </row>
    <row r="17" spans="1:30" s="5" customFormat="1" ht="54" customHeight="1">
      <c r="A17" s="132">
        <v>2</v>
      </c>
      <c r="B17" s="121" t="s">
        <v>61</v>
      </c>
      <c r="C17" s="121"/>
      <c r="D17" s="34">
        <v>1646006</v>
      </c>
      <c r="E17" s="34">
        <v>6977</v>
      </c>
      <c r="F17" s="34">
        <v>0</v>
      </c>
      <c r="G17" s="34">
        <f>G18</f>
        <v>62372707</v>
      </c>
      <c r="H17" s="34">
        <f>H18</f>
        <v>477162</v>
      </c>
      <c r="I17" s="34">
        <f>I18</f>
        <v>337113</v>
      </c>
      <c r="J17" s="34">
        <f>J18</f>
        <v>1437585</v>
      </c>
      <c r="K17" s="34">
        <f>K18</f>
        <v>450422</v>
      </c>
      <c r="L17" s="34">
        <v>1022931</v>
      </c>
      <c r="M17" s="34">
        <f t="shared" si="1"/>
        <v>130952688</v>
      </c>
      <c r="N17" s="34" t="s">
        <v>1</v>
      </c>
      <c r="O17" s="34">
        <f>O18</f>
        <v>262793498</v>
      </c>
      <c r="P17" s="35">
        <f t="shared" si="2"/>
        <v>0.01251619210748847</v>
      </c>
      <c r="Q17" s="46">
        <f>0.04*0.2</f>
        <v>0.008</v>
      </c>
      <c r="R17" s="46" t="str">
        <f t="shared" si="3"/>
        <v>Yes</v>
      </c>
      <c r="S17" s="172">
        <f>P17+P18</f>
        <v>0.05654002738098902</v>
      </c>
      <c r="T17" s="169" t="str">
        <f>IF(S17&gt;=0.04,"Yes","No")</f>
        <v>Yes</v>
      </c>
      <c r="U17" s="170">
        <v>4.51</v>
      </c>
      <c r="V17" s="170">
        <v>23.81</v>
      </c>
      <c r="W17" s="170">
        <v>34.58</v>
      </c>
      <c r="X17" s="160">
        <v>19.03</v>
      </c>
      <c r="Y17" s="166">
        <v>4.02</v>
      </c>
      <c r="Z17" s="166">
        <v>23.24</v>
      </c>
      <c r="AA17" s="166">
        <v>33.95</v>
      </c>
      <c r="AB17" s="164">
        <v>21.83</v>
      </c>
      <c r="AC17" s="56"/>
      <c r="AD17" s="56"/>
    </row>
    <row r="18" spans="1:30" s="5" customFormat="1" ht="47.25" customHeight="1">
      <c r="A18" s="132"/>
      <c r="B18" s="133" t="s">
        <v>24</v>
      </c>
      <c r="C18" s="133"/>
      <c r="D18" s="34">
        <v>6086090</v>
      </c>
      <c r="E18" s="34">
        <v>336789</v>
      </c>
      <c r="F18" s="34">
        <v>0</v>
      </c>
      <c r="G18" s="34">
        <v>62372707</v>
      </c>
      <c r="H18" s="34">
        <v>477162</v>
      </c>
      <c r="I18" s="34">
        <v>337113</v>
      </c>
      <c r="J18" s="34">
        <v>1437585</v>
      </c>
      <c r="K18" s="34">
        <v>450422</v>
      </c>
      <c r="L18" s="34">
        <v>665430</v>
      </c>
      <c r="M18" s="34">
        <f t="shared" si="1"/>
        <v>130595187</v>
      </c>
      <c r="N18" s="34">
        <f>O18/O17*100</f>
        <v>100</v>
      </c>
      <c r="O18" s="34">
        <v>262793498</v>
      </c>
      <c r="P18" s="35">
        <f t="shared" si="2"/>
        <v>0.044023835273500546</v>
      </c>
      <c r="Q18" s="46">
        <f>0.04*0.8</f>
        <v>0.032</v>
      </c>
      <c r="R18" s="46" t="str">
        <f t="shared" si="3"/>
        <v>Yes</v>
      </c>
      <c r="S18" s="172"/>
      <c r="T18" s="169"/>
      <c r="U18" s="170"/>
      <c r="V18" s="170">
        <v>23.81</v>
      </c>
      <c r="W18" s="170">
        <v>34.58</v>
      </c>
      <c r="X18" s="160"/>
      <c r="Y18" s="166">
        <v>4.02</v>
      </c>
      <c r="Z18" s="166">
        <v>23.24</v>
      </c>
      <c r="AA18" s="166">
        <v>33.95</v>
      </c>
      <c r="AB18" s="164"/>
      <c r="AC18" s="56"/>
      <c r="AD18" s="56"/>
    </row>
    <row r="19" spans="1:30" s="5" customFormat="1" ht="47.25" customHeight="1">
      <c r="A19" s="37">
        <v>3</v>
      </c>
      <c r="B19" s="133" t="s">
        <v>60</v>
      </c>
      <c r="C19" s="133"/>
      <c r="D19" s="34">
        <v>3460908</v>
      </c>
      <c r="E19" s="34">
        <v>373370</v>
      </c>
      <c r="F19" s="34">
        <v>0</v>
      </c>
      <c r="G19" s="34">
        <v>38685813</v>
      </c>
      <c r="H19" s="34">
        <v>220682</v>
      </c>
      <c r="I19" s="34">
        <v>29489</v>
      </c>
      <c r="J19" s="34">
        <v>49585</v>
      </c>
      <c r="K19" s="34">
        <v>358675</v>
      </c>
      <c r="L19" s="34">
        <v>41838</v>
      </c>
      <c r="M19" s="34">
        <f t="shared" si="1"/>
        <v>55188426</v>
      </c>
      <c r="N19" s="34">
        <f aca="true" t="shared" si="4" ref="N19:N27">O19/O19*100</f>
        <v>100</v>
      </c>
      <c r="O19" s="34">
        <v>83692466</v>
      </c>
      <c r="P19" s="35">
        <f t="shared" si="2"/>
        <v>0.0559453897090669</v>
      </c>
      <c r="Q19" s="46">
        <v>0.04</v>
      </c>
      <c r="R19" s="46" t="str">
        <f t="shared" si="3"/>
        <v>Yes</v>
      </c>
      <c r="S19" s="46" t="s">
        <v>1</v>
      </c>
      <c r="T19" s="46" t="s">
        <v>1</v>
      </c>
      <c r="U19" s="59">
        <v>1.18</v>
      </c>
      <c r="V19" s="59">
        <v>12.52</v>
      </c>
      <c r="W19" s="59">
        <v>28.95</v>
      </c>
      <c r="X19" s="60">
        <v>19.03</v>
      </c>
      <c r="Y19" s="40">
        <v>1.62</v>
      </c>
      <c r="Z19" s="40">
        <v>13.01</v>
      </c>
      <c r="AA19" s="40">
        <v>29.51</v>
      </c>
      <c r="AB19" s="61">
        <v>21.83</v>
      </c>
      <c r="AC19" s="56"/>
      <c r="AD19" s="56"/>
    </row>
    <row r="20" spans="1:30" s="5" customFormat="1" ht="47.25" customHeight="1">
      <c r="A20" s="37">
        <v>4</v>
      </c>
      <c r="B20" s="133" t="s">
        <v>25</v>
      </c>
      <c r="C20" s="133"/>
      <c r="D20" s="34">
        <v>22327368</v>
      </c>
      <c r="E20" s="34">
        <v>1032199</v>
      </c>
      <c r="F20" s="34">
        <v>0</v>
      </c>
      <c r="G20" s="34">
        <v>184984786</v>
      </c>
      <c r="H20" s="34">
        <v>1117968</v>
      </c>
      <c r="I20" s="34">
        <v>582411</v>
      </c>
      <c r="J20" s="34">
        <v>5140483</v>
      </c>
      <c r="K20" s="34">
        <v>643542</v>
      </c>
      <c r="L20" s="34">
        <v>3519702</v>
      </c>
      <c r="M20" s="34">
        <f t="shared" si="1"/>
        <v>375614588</v>
      </c>
      <c r="N20" s="34">
        <f t="shared" si="4"/>
        <v>100</v>
      </c>
      <c r="O20" s="34">
        <v>518459595</v>
      </c>
      <c r="P20" s="35">
        <f t="shared" si="2"/>
        <v>0.05669420113150664</v>
      </c>
      <c r="Q20" s="46">
        <v>0.04</v>
      </c>
      <c r="R20" s="46" t="str">
        <f t="shared" si="3"/>
        <v>Yes</v>
      </c>
      <c r="S20" s="46" t="s">
        <v>1</v>
      </c>
      <c r="T20" s="46" t="s">
        <v>1</v>
      </c>
      <c r="U20" s="59">
        <v>4.77</v>
      </c>
      <c r="V20" s="59">
        <v>18.06</v>
      </c>
      <c r="W20" s="59">
        <v>33.07</v>
      </c>
      <c r="X20" s="60">
        <v>19.03</v>
      </c>
      <c r="Y20" s="40">
        <v>1.96</v>
      </c>
      <c r="Z20" s="40">
        <v>14.89</v>
      </c>
      <c r="AA20" s="40">
        <v>29.5</v>
      </c>
      <c r="AB20" s="61">
        <v>21.83</v>
      </c>
      <c r="AC20" s="56"/>
      <c r="AD20" s="56"/>
    </row>
    <row r="21" spans="1:30" ht="51.75" customHeight="1">
      <c r="A21" s="37">
        <v>5</v>
      </c>
      <c r="B21" s="133" t="s">
        <v>59</v>
      </c>
      <c r="C21" s="133"/>
      <c r="D21" s="34">
        <v>31309171</v>
      </c>
      <c r="E21" s="34">
        <v>1873680</v>
      </c>
      <c r="F21" s="34">
        <v>0</v>
      </c>
      <c r="G21" s="34">
        <v>177073034</v>
      </c>
      <c r="H21" s="34">
        <v>1428087</v>
      </c>
      <c r="I21" s="34">
        <v>176175</v>
      </c>
      <c r="J21" s="34">
        <v>10076255</v>
      </c>
      <c r="K21" s="34">
        <v>2809086</v>
      </c>
      <c r="L21" s="34">
        <v>8580676</v>
      </c>
      <c r="M21" s="34">
        <f t="shared" si="1"/>
        <v>547893785</v>
      </c>
      <c r="N21" s="34">
        <f t="shared" si="4"/>
        <v>100</v>
      </c>
      <c r="O21" s="34">
        <v>924457725</v>
      </c>
      <c r="P21" s="35">
        <f t="shared" si="2"/>
        <v>0.05372481273902386</v>
      </c>
      <c r="Q21" s="46">
        <v>0.04</v>
      </c>
      <c r="R21" s="46" t="str">
        <f t="shared" si="3"/>
        <v>Yes</v>
      </c>
      <c r="S21" s="46" t="s">
        <v>1</v>
      </c>
      <c r="T21" s="46" t="s">
        <v>1</v>
      </c>
      <c r="U21" s="59">
        <v>0.56</v>
      </c>
      <c r="V21" s="59">
        <v>21.2</v>
      </c>
      <c r="W21" s="59">
        <v>32.26</v>
      </c>
      <c r="X21" s="60">
        <v>19.03</v>
      </c>
      <c r="Y21" s="40">
        <v>-1.53</v>
      </c>
      <c r="Z21" s="40">
        <v>18.68</v>
      </c>
      <c r="AA21" s="40">
        <v>29.51</v>
      </c>
      <c r="AB21" s="61">
        <v>21.83</v>
      </c>
      <c r="AC21" s="57"/>
      <c r="AD21" s="57"/>
    </row>
    <row r="22" spans="1:30" s="5" customFormat="1" ht="47.25" customHeight="1">
      <c r="A22" s="37">
        <v>6</v>
      </c>
      <c r="B22" s="133" t="s">
        <v>58</v>
      </c>
      <c r="C22" s="133"/>
      <c r="D22" s="34">
        <v>309190</v>
      </c>
      <c r="E22" s="34">
        <v>906687</v>
      </c>
      <c r="F22" s="34">
        <v>35169</v>
      </c>
      <c r="G22" s="34">
        <v>17434721</v>
      </c>
      <c r="H22" s="34">
        <v>11843</v>
      </c>
      <c r="I22" s="34">
        <v>989</v>
      </c>
      <c r="J22" s="34">
        <v>11692</v>
      </c>
      <c r="K22" s="34">
        <v>129501</v>
      </c>
      <c r="L22" s="34">
        <v>455075</v>
      </c>
      <c r="M22" s="34">
        <f t="shared" si="1"/>
        <v>21740421</v>
      </c>
      <c r="N22" s="34">
        <f t="shared" si="4"/>
        <v>100</v>
      </c>
      <c r="O22" s="34">
        <v>21703977</v>
      </c>
      <c r="P22" s="35">
        <f t="shared" si="2"/>
        <v>-0.029100908395472195</v>
      </c>
      <c r="Q22" s="46">
        <v>0.04</v>
      </c>
      <c r="R22" s="46" t="str">
        <f t="shared" si="3"/>
        <v>No</v>
      </c>
      <c r="S22" s="46" t="s">
        <v>1</v>
      </c>
      <c r="T22" s="46" t="s">
        <v>1</v>
      </c>
      <c r="U22" s="59">
        <v>-0.59</v>
      </c>
      <c r="V22" s="59">
        <v>3.37</v>
      </c>
      <c r="W22" s="59">
        <v>15.05</v>
      </c>
      <c r="X22" s="60">
        <v>19.03</v>
      </c>
      <c r="Y22" s="40">
        <v>0.74</v>
      </c>
      <c r="Z22" s="40">
        <v>4.75</v>
      </c>
      <c r="AA22" s="40">
        <v>16.59</v>
      </c>
      <c r="AB22" s="61">
        <v>21.83</v>
      </c>
      <c r="AC22" s="56"/>
      <c r="AD22" s="56"/>
    </row>
    <row r="23" spans="1:30" s="5" customFormat="1" ht="47.25" customHeight="1">
      <c r="A23" s="37">
        <v>7</v>
      </c>
      <c r="B23" s="133" t="s">
        <v>26</v>
      </c>
      <c r="C23" s="133"/>
      <c r="D23" s="34">
        <v>2278519</v>
      </c>
      <c r="E23" s="34">
        <v>149910</v>
      </c>
      <c r="F23" s="34">
        <v>0</v>
      </c>
      <c r="G23" s="34">
        <v>35828929</v>
      </c>
      <c r="H23" s="34">
        <v>130318</v>
      </c>
      <c r="I23" s="34">
        <v>25878</v>
      </c>
      <c r="J23" s="34">
        <v>55270</v>
      </c>
      <c r="K23" s="34">
        <v>93508</v>
      </c>
      <c r="L23" s="34">
        <v>332710</v>
      </c>
      <c r="M23" s="34">
        <f t="shared" si="1"/>
        <v>43785989</v>
      </c>
      <c r="N23" s="34">
        <f t="shared" si="4"/>
        <v>100</v>
      </c>
      <c r="O23" s="34">
        <v>114848433</v>
      </c>
      <c r="P23" s="35">
        <f t="shared" si="2"/>
        <v>0.04861392990346752</v>
      </c>
      <c r="Q23" s="46">
        <v>0.04</v>
      </c>
      <c r="R23" s="46" t="str">
        <f t="shared" si="3"/>
        <v>Yes</v>
      </c>
      <c r="S23" s="46" t="s">
        <v>1</v>
      </c>
      <c r="T23" s="46" t="s">
        <v>1</v>
      </c>
      <c r="U23" s="59">
        <v>4.55</v>
      </c>
      <c r="V23" s="59">
        <v>18.99</v>
      </c>
      <c r="W23" s="59">
        <v>40.91</v>
      </c>
      <c r="X23" s="60">
        <v>19.03</v>
      </c>
      <c r="Y23" s="40">
        <v>5.37</v>
      </c>
      <c r="Z23" s="40">
        <v>19.92</v>
      </c>
      <c r="AA23" s="40">
        <v>42</v>
      </c>
      <c r="AB23" s="61">
        <v>21.83</v>
      </c>
      <c r="AC23" s="56"/>
      <c r="AD23" s="56"/>
    </row>
    <row r="24" spans="1:30" s="5" customFormat="1" ht="46.5" customHeight="1">
      <c r="A24" s="37">
        <v>8</v>
      </c>
      <c r="B24" s="133" t="s">
        <v>33</v>
      </c>
      <c r="C24" s="133"/>
      <c r="D24" s="34">
        <v>6282420</v>
      </c>
      <c r="E24" s="34">
        <v>104103</v>
      </c>
      <c r="F24" s="34">
        <v>0</v>
      </c>
      <c r="G24" s="34">
        <v>39484489</v>
      </c>
      <c r="H24" s="34">
        <v>2265827</v>
      </c>
      <c r="I24" s="34">
        <v>102745</v>
      </c>
      <c r="J24" s="34">
        <v>731903</v>
      </c>
      <c r="K24" s="34">
        <v>532752</v>
      </c>
      <c r="L24" s="34">
        <v>804602</v>
      </c>
      <c r="M24" s="34">
        <f t="shared" si="1"/>
        <v>131119766</v>
      </c>
      <c r="N24" s="34">
        <f t="shared" si="4"/>
        <v>100</v>
      </c>
      <c r="O24" s="34">
        <v>154877273</v>
      </c>
      <c r="P24" s="35">
        <f t="shared" si="2"/>
        <v>0.04711964632395699</v>
      </c>
      <c r="Q24" s="46">
        <v>0.04</v>
      </c>
      <c r="R24" s="46" t="str">
        <f t="shared" si="3"/>
        <v>Yes</v>
      </c>
      <c r="S24" s="46" t="s">
        <v>1</v>
      </c>
      <c r="T24" s="46" t="s">
        <v>1</v>
      </c>
      <c r="U24" s="59">
        <v>6.27</v>
      </c>
      <c r="V24" s="59">
        <v>22.46</v>
      </c>
      <c r="W24" s="59">
        <v>29.36</v>
      </c>
      <c r="X24" s="60">
        <v>19.03</v>
      </c>
      <c r="Y24" s="40">
        <v>4.92</v>
      </c>
      <c r="Z24" s="40">
        <v>20.9</v>
      </c>
      <c r="AA24" s="40">
        <v>27.72</v>
      </c>
      <c r="AB24" s="61">
        <v>21.83</v>
      </c>
      <c r="AC24" s="56"/>
      <c r="AD24" s="56"/>
    </row>
    <row r="25" spans="1:30" s="5" customFormat="1" ht="47.25" customHeight="1">
      <c r="A25" s="37">
        <v>9</v>
      </c>
      <c r="B25" s="133" t="s">
        <v>57</v>
      </c>
      <c r="C25" s="133"/>
      <c r="D25" s="34">
        <v>2292048</v>
      </c>
      <c r="E25" s="34">
        <v>294481</v>
      </c>
      <c r="F25" s="34">
        <v>0</v>
      </c>
      <c r="G25" s="34">
        <v>24227797</v>
      </c>
      <c r="H25" s="34">
        <v>410909</v>
      </c>
      <c r="I25" s="34">
        <v>56050</v>
      </c>
      <c r="J25" s="34">
        <v>73558</v>
      </c>
      <c r="K25" s="34">
        <v>446642</v>
      </c>
      <c r="L25" s="34">
        <v>60858</v>
      </c>
      <c r="M25" s="34">
        <f t="shared" si="1"/>
        <v>48967630</v>
      </c>
      <c r="N25" s="34">
        <f t="shared" si="4"/>
        <v>100</v>
      </c>
      <c r="O25" s="34">
        <v>75846367</v>
      </c>
      <c r="P25" s="35">
        <f t="shared" si="2"/>
        <v>0.040793622235750435</v>
      </c>
      <c r="Q25" s="46">
        <v>0.04</v>
      </c>
      <c r="R25" s="46" t="str">
        <f t="shared" si="3"/>
        <v>Yes</v>
      </c>
      <c r="S25" s="46" t="s">
        <v>1</v>
      </c>
      <c r="T25" s="46" t="s">
        <v>1</v>
      </c>
      <c r="U25" s="59">
        <v>0.41</v>
      </c>
      <c r="V25" s="59">
        <v>6.06</v>
      </c>
      <c r="W25" s="59">
        <v>20.63</v>
      </c>
      <c r="X25" s="60">
        <v>19.03</v>
      </c>
      <c r="Y25" s="40">
        <v>2.25</v>
      </c>
      <c r="Z25" s="40">
        <v>8.01</v>
      </c>
      <c r="AA25" s="40">
        <v>22.84</v>
      </c>
      <c r="AB25" s="61">
        <v>21.83</v>
      </c>
      <c r="AC25" s="56"/>
      <c r="AD25" s="56"/>
    </row>
    <row r="26" spans="1:30" s="5" customFormat="1" ht="47.25" customHeight="1">
      <c r="A26" s="37">
        <v>10</v>
      </c>
      <c r="B26" s="133" t="s">
        <v>27</v>
      </c>
      <c r="C26" s="133"/>
      <c r="D26" s="34">
        <v>3856393</v>
      </c>
      <c r="E26" s="34">
        <v>49789</v>
      </c>
      <c r="F26" s="34">
        <v>0</v>
      </c>
      <c r="G26" s="34">
        <v>42999331</v>
      </c>
      <c r="H26" s="34">
        <v>395694</v>
      </c>
      <c r="I26" s="34">
        <v>186233</v>
      </c>
      <c r="J26" s="34">
        <v>366312</v>
      </c>
      <c r="K26" s="34">
        <v>185311</v>
      </c>
      <c r="L26" s="34">
        <v>615875</v>
      </c>
      <c r="M26" s="34">
        <f t="shared" si="1"/>
        <v>71953956</v>
      </c>
      <c r="N26" s="34">
        <f t="shared" si="4"/>
        <v>100</v>
      </c>
      <c r="O26" s="34">
        <v>155885119</v>
      </c>
      <c r="P26" s="35">
        <f t="shared" si="2"/>
        <v>0.05290333168060975</v>
      </c>
      <c r="Q26" s="46">
        <v>0.04</v>
      </c>
      <c r="R26" s="46" t="str">
        <f t="shared" si="3"/>
        <v>Yes</v>
      </c>
      <c r="S26" s="46" t="s">
        <v>1</v>
      </c>
      <c r="T26" s="46" t="s">
        <v>1</v>
      </c>
      <c r="U26" s="59">
        <v>3.39</v>
      </c>
      <c r="V26" s="59">
        <v>17.76</v>
      </c>
      <c r="W26" s="59">
        <v>38.67</v>
      </c>
      <c r="X26" s="60">
        <v>19.03</v>
      </c>
      <c r="Y26" s="40">
        <v>3.26</v>
      </c>
      <c r="Z26" s="40">
        <v>17.61</v>
      </c>
      <c r="AA26" s="40">
        <v>38.49</v>
      </c>
      <c r="AB26" s="61">
        <v>21.83</v>
      </c>
      <c r="AC26" s="56"/>
      <c r="AD26" s="56"/>
    </row>
    <row r="27" spans="1:30" s="5" customFormat="1" ht="47.25" customHeight="1">
      <c r="A27" s="83">
        <v>11</v>
      </c>
      <c r="B27" s="142" t="s">
        <v>28</v>
      </c>
      <c r="C27" s="142"/>
      <c r="D27" s="84">
        <v>2141418</v>
      </c>
      <c r="E27" s="84">
        <v>87174</v>
      </c>
      <c r="F27" s="84">
        <v>0</v>
      </c>
      <c r="G27" s="84">
        <v>32653460</v>
      </c>
      <c r="H27" s="84">
        <v>197649</v>
      </c>
      <c r="I27" s="84">
        <v>20266</v>
      </c>
      <c r="J27" s="84">
        <v>93080</v>
      </c>
      <c r="K27" s="84">
        <v>7577</v>
      </c>
      <c r="L27" s="84">
        <v>0</v>
      </c>
      <c r="M27" s="84">
        <f t="shared" si="1"/>
        <v>40617760</v>
      </c>
      <c r="N27" s="84">
        <f t="shared" si="4"/>
        <v>100</v>
      </c>
      <c r="O27" s="84">
        <v>70159998</v>
      </c>
      <c r="P27" s="86">
        <f t="shared" si="2"/>
        <v>0.050575019400380526</v>
      </c>
      <c r="Q27" s="91">
        <v>0.04</v>
      </c>
      <c r="R27" s="91" t="str">
        <f t="shared" si="3"/>
        <v>Yes</v>
      </c>
      <c r="S27" s="91" t="s">
        <v>1</v>
      </c>
      <c r="T27" s="91" t="s">
        <v>1</v>
      </c>
      <c r="U27" s="96">
        <v>2.73</v>
      </c>
      <c r="V27" s="96">
        <v>18.96</v>
      </c>
      <c r="W27" s="96" t="s">
        <v>0</v>
      </c>
      <c r="X27" s="97">
        <v>19.03</v>
      </c>
      <c r="Y27" s="89">
        <v>2.07</v>
      </c>
      <c r="Z27" s="89">
        <v>18.19</v>
      </c>
      <c r="AA27" s="89" t="s">
        <v>0</v>
      </c>
      <c r="AB27" s="98">
        <v>21.83</v>
      </c>
      <c r="AC27" s="95"/>
      <c r="AD27" s="95"/>
    </row>
    <row r="28" spans="1:30" s="5" customFormat="1" ht="47.25" customHeight="1">
      <c r="A28" s="138" t="s">
        <v>29</v>
      </c>
      <c r="B28" s="138"/>
      <c r="C28" s="138"/>
      <c r="D28" s="65" t="s">
        <v>1</v>
      </c>
      <c r="E28" s="65" t="s">
        <v>1</v>
      </c>
      <c r="F28" s="65" t="s">
        <v>1</v>
      </c>
      <c r="G28" s="65" t="s">
        <v>1</v>
      </c>
      <c r="H28" s="65" t="s">
        <v>1</v>
      </c>
      <c r="I28" s="65" t="s">
        <v>1</v>
      </c>
      <c r="J28" s="65" t="s">
        <v>1</v>
      </c>
      <c r="K28" s="65" t="s">
        <v>1</v>
      </c>
      <c r="L28" s="65" t="s">
        <v>1</v>
      </c>
      <c r="M28" s="65" t="s">
        <v>1</v>
      </c>
      <c r="N28" s="65"/>
      <c r="O28" s="65" t="s">
        <v>1</v>
      </c>
      <c r="P28" s="45" t="s">
        <v>1</v>
      </c>
      <c r="Q28" s="45" t="s">
        <v>1</v>
      </c>
      <c r="R28" s="45" t="s">
        <v>1</v>
      </c>
      <c r="S28" s="45" t="s">
        <v>1</v>
      </c>
      <c r="T28" s="45" t="s">
        <v>1</v>
      </c>
      <c r="U28" s="112">
        <v>2.57</v>
      </c>
      <c r="V28" s="112">
        <v>19.41</v>
      </c>
      <c r="W28" s="112">
        <v>27.77</v>
      </c>
      <c r="X28" s="45" t="s">
        <v>1</v>
      </c>
      <c r="Y28" s="111">
        <v>1.42</v>
      </c>
      <c r="Z28" s="111">
        <v>18.17</v>
      </c>
      <c r="AA28" s="111">
        <v>26.37</v>
      </c>
      <c r="AB28" s="45" t="s">
        <v>1</v>
      </c>
      <c r="AC28" s="55"/>
      <c r="AD28" s="55"/>
    </row>
    <row r="29" spans="1:30" s="5" customFormat="1" ht="47.25" customHeight="1">
      <c r="A29" s="139" t="s">
        <v>30</v>
      </c>
      <c r="B29" s="139"/>
      <c r="C29" s="139"/>
      <c r="D29" s="63" t="s">
        <v>1</v>
      </c>
      <c r="E29" s="63" t="s">
        <v>1</v>
      </c>
      <c r="F29" s="63" t="s">
        <v>1</v>
      </c>
      <c r="G29" s="63" t="s">
        <v>1</v>
      </c>
      <c r="H29" s="63" t="s">
        <v>1</v>
      </c>
      <c r="I29" s="63" t="s">
        <v>1</v>
      </c>
      <c r="J29" s="63" t="s">
        <v>1</v>
      </c>
      <c r="K29" s="63" t="s">
        <v>1</v>
      </c>
      <c r="L29" s="63" t="s">
        <v>1</v>
      </c>
      <c r="M29" s="63" t="s">
        <v>1</v>
      </c>
      <c r="N29" s="63"/>
      <c r="O29" s="63" t="s">
        <v>1</v>
      </c>
      <c r="P29" s="48" t="s">
        <v>1</v>
      </c>
      <c r="Q29" s="48" t="s">
        <v>1</v>
      </c>
      <c r="R29" s="48" t="s">
        <v>1</v>
      </c>
      <c r="S29" s="48" t="s">
        <v>1</v>
      </c>
      <c r="T29" s="48" t="s">
        <v>1</v>
      </c>
      <c r="U29" s="64" t="s">
        <v>1</v>
      </c>
      <c r="V29" s="64" t="s">
        <v>1</v>
      </c>
      <c r="W29" s="64">
        <v>27.18</v>
      </c>
      <c r="X29" s="48" t="s">
        <v>1</v>
      </c>
      <c r="Y29" s="48" t="s">
        <v>1</v>
      </c>
      <c r="Z29" s="48" t="s">
        <v>1</v>
      </c>
      <c r="AA29" s="54">
        <v>25.69</v>
      </c>
      <c r="AB29" s="48" t="s">
        <v>1</v>
      </c>
      <c r="AC29" s="58"/>
      <c r="AD29" s="58"/>
    </row>
    <row r="30" spans="1:28" s="5" customFormat="1" ht="15.75">
      <c r="A30" s="21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1"/>
      <c r="AB30" s="10"/>
    </row>
    <row r="31" spans="1:28" s="14" customFormat="1" ht="11.25" customHeight="1">
      <c r="A31" s="27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1"/>
      <c r="AB31" s="10"/>
    </row>
    <row r="32" spans="1:28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  <c r="Z32" s="11"/>
      <c r="AA32" s="11"/>
      <c r="AB32" s="11"/>
    </row>
  </sheetData>
  <sheetProtection/>
  <mergeCells count="65">
    <mergeCell ref="A28:C28"/>
    <mergeCell ref="A29:C29"/>
    <mergeCell ref="S17:S18"/>
    <mergeCell ref="T17:T18"/>
    <mergeCell ref="B25:C25"/>
    <mergeCell ref="B26:C26"/>
    <mergeCell ref="B27:C27"/>
    <mergeCell ref="W15:W16"/>
    <mergeCell ref="X15:X16"/>
    <mergeCell ref="U17:U18"/>
    <mergeCell ref="V17:V18"/>
    <mergeCell ref="B21:C21"/>
    <mergeCell ref="B24:C24"/>
    <mergeCell ref="B19:C19"/>
    <mergeCell ref="B23:C23"/>
    <mergeCell ref="B22:C22"/>
    <mergeCell ref="A15:A16"/>
    <mergeCell ref="B15:C15"/>
    <mergeCell ref="A17:A18"/>
    <mergeCell ref="B17:C17"/>
    <mergeCell ref="B16:C16"/>
    <mergeCell ref="B18:C18"/>
    <mergeCell ref="X12:X13"/>
    <mergeCell ref="R12:R13"/>
    <mergeCell ref="B14:C14"/>
    <mergeCell ref="B20:C20"/>
    <mergeCell ref="T15:T16"/>
    <mergeCell ref="X17:X18"/>
    <mergeCell ref="W17:W18"/>
    <mergeCell ref="S15:S16"/>
    <mergeCell ref="U15:U16"/>
    <mergeCell ref="V15:V16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  <mergeCell ref="Y17:Y18"/>
    <mergeCell ref="Z17:Z18"/>
    <mergeCell ref="AA17:AA18"/>
    <mergeCell ref="AB17:AB18"/>
    <mergeCell ref="Y15:Y16"/>
    <mergeCell ref="Z15:Z16"/>
    <mergeCell ref="AA15:AA16"/>
    <mergeCell ref="Y11:AB11"/>
    <mergeCell ref="Y12:Y13"/>
    <mergeCell ref="Z12:Z13"/>
    <mergeCell ref="AA12:AA13"/>
    <mergeCell ref="AB12:AB13"/>
    <mergeCell ref="AB15:AB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8" width="14.75390625" style="1" customWidth="1"/>
    <col min="29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4" ht="42" customHeight="1">
      <c r="A9" s="117" t="s">
        <v>74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3:26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Y10" s="8"/>
      <c r="Z10" s="8"/>
    </row>
    <row r="11" spans="1:29" ht="46.5" customHeight="1">
      <c r="A11" s="147" t="s">
        <v>2</v>
      </c>
      <c r="B11" s="147" t="s">
        <v>3</v>
      </c>
      <c r="C11" s="147" t="s">
        <v>3</v>
      </c>
      <c r="D11" s="118" t="s">
        <v>4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54" t="s">
        <v>54</v>
      </c>
      <c r="V11" s="155"/>
      <c r="W11" s="155"/>
      <c r="X11" s="156"/>
      <c r="Y11" s="154" t="s">
        <v>53</v>
      </c>
      <c r="Z11" s="155"/>
      <c r="AA11" s="155"/>
      <c r="AB11" s="156"/>
      <c r="AC11" s="5"/>
    </row>
    <row r="12" spans="1:29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18" t="s">
        <v>9</v>
      </c>
      <c r="I12" s="118"/>
      <c r="J12" s="118"/>
      <c r="K12" s="118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73</v>
      </c>
      <c r="V12" s="152" t="s">
        <v>72</v>
      </c>
      <c r="W12" s="152" t="s">
        <v>71</v>
      </c>
      <c r="X12" s="147" t="s">
        <v>18</v>
      </c>
      <c r="Y12" s="152" t="s">
        <v>73</v>
      </c>
      <c r="Z12" s="152" t="s">
        <v>72</v>
      </c>
      <c r="AA12" s="152" t="s">
        <v>71</v>
      </c>
      <c r="AB12" s="147" t="s">
        <v>18</v>
      </c>
      <c r="AC12" s="5"/>
    </row>
    <row r="13" spans="1:28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53"/>
      <c r="Z13" s="153"/>
      <c r="AA13" s="153"/>
      <c r="AB13" s="147"/>
    </row>
    <row r="14" spans="1:28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/>
      <c r="S14" s="29">
        <v>15</v>
      </c>
      <c r="T14" s="29">
        <v>16</v>
      </c>
      <c r="U14" s="29">
        <v>17</v>
      </c>
      <c r="V14" s="29">
        <v>18</v>
      </c>
      <c r="W14" s="29">
        <v>19</v>
      </c>
      <c r="X14" s="29">
        <v>20</v>
      </c>
      <c r="Y14" s="29">
        <v>17</v>
      </c>
      <c r="Z14" s="29">
        <v>18</v>
      </c>
      <c r="AA14" s="29">
        <v>19</v>
      </c>
      <c r="AB14" s="29">
        <v>20</v>
      </c>
    </row>
    <row r="15" spans="1:30" s="5" customFormat="1" ht="47.25" customHeight="1">
      <c r="A15" s="145">
        <v>1</v>
      </c>
      <c r="B15" s="131" t="s">
        <v>62</v>
      </c>
      <c r="C15" s="131"/>
      <c r="D15" s="31">
        <v>2943717</v>
      </c>
      <c r="E15" s="31">
        <v>154262</v>
      </c>
      <c r="F15" s="31">
        <f aca="true" t="shared" si="0" ref="F15:K15">F16</f>
        <v>11465</v>
      </c>
      <c r="G15" s="31">
        <f t="shared" si="0"/>
        <v>218430556</v>
      </c>
      <c r="H15" s="31">
        <f t="shared" si="0"/>
        <v>711726</v>
      </c>
      <c r="I15" s="31">
        <f t="shared" si="0"/>
        <v>45945</v>
      </c>
      <c r="J15" s="31">
        <f t="shared" si="0"/>
        <v>789904</v>
      </c>
      <c r="K15" s="31">
        <f t="shared" si="0"/>
        <v>3028782</v>
      </c>
      <c r="L15" s="31">
        <v>2888797</v>
      </c>
      <c r="M15" s="31">
        <f aca="true" t="shared" si="1" ref="M15:M27">G15+(H15+I15+J15+K15)*25+L15</f>
        <v>335728278</v>
      </c>
      <c r="N15" s="49" t="s">
        <v>1</v>
      </c>
      <c r="O15" s="31">
        <f>O16</f>
        <v>388733659</v>
      </c>
      <c r="P15" s="33">
        <f aca="true" t="shared" si="2" ref="P15:P27">(D15-(E15+F15))/M15</f>
        <v>0.008274518954879339</v>
      </c>
      <c r="Q15" s="33">
        <f>0.04*0.4</f>
        <v>0.016</v>
      </c>
      <c r="R15" s="45" t="str">
        <f aca="true" t="shared" si="3" ref="R15:R27">IF(P15&gt;Q15,"Yes","No")</f>
        <v>No</v>
      </c>
      <c r="S15" s="171">
        <f>P15+P16</f>
        <v>0.02805174814141001</v>
      </c>
      <c r="T15" s="168" t="str">
        <f>IF(S15&gt;=0.04,"Yes","No")</f>
        <v>No</v>
      </c>
      <c r="U15" s="174" t="s">
        <v>0</v>
      </c>
      <c r="V15" s="174" t="s">
        <v>0</v>
      </c>
      <c r="W15" s="174" t="s">
        <v>0</v>
      </c>
      <c r="X15" s="174" t="s">
        <v>0</v>
      </c>
      <c r="Y15" s="177">
        <v>2.35</v>
      </c>
      <c r="Z15" s="177">
        <v>17.36</v>
      </c>
      <c r="AA15" s="177">
        <v>17.99</v>
      </c>
      <c r="AB15" s="128">
        <v>21.25</v>
      </c>
      <c r="AC15" s="55"/>
      <c r="AD15" s="55"/>
    </row>
    <row r="16" spans="1:30" s="5" customFormat="1" ht="47.25" customHeight="1">
      <c r="A16" s="146"/>
      <c r="B16" s="133" t="s">
        <v>23</v>
      </c>
      <c r="C16" s="133"/>
      <c r="D16" s="34">
        <v>7112545</v>
      </c>
      <c r="E16" s="34">
        <v>462500</v>
      </c>
      <c r="F16" s="34">
        <v>11465</v>
      </c>
      <c r="G16" s="34">
        <v>218430556</v>
      </c>
      <c r="H16" s="34">
        <v>711726</v>
      </c>
      <c r="I16" s="34">
        <v>45945</v>
      </c>
      <c r="J16" s="34">
        <v>789904</v>
      </c>
      <c r="K16" s="34">
        <v>3028782</v>
      </c>
      <c r="L16" s="34">
        <v>2828369</v>
      </c>
      <c r="M16" s="34">
        <f t="shared" si="1"/>
        <v>335667850</v>
      </c>
      <c r="N16" s="50">
        <f>O16/O15*100</f>
        <v>100</v>
      </c>
      <c r="O16" s="34">
        <v>388733659</v>
      </c>
      <c r="P16" s="35">
        <f t="shared" si="2"/>
        <v>0.019777229186530673</v>
      </c>
      <c r="Q16" s="35">
        <f>0.04*0.6</f>
        <v>0.024</v>
      </c>
      <c r="R16" s="46" t="str">
        <f t="shared" si="3"/>
        <v>No</v>
      </c>
      <c r="S16" s="172"/>
      <c r="T16" s="169"/>
      <c r="U16" s="175"/>
      <c r="V16" s="175"/>
      <c r="W16" s="175"/>
      <c r="X16" s="175"/>
      <c r="Y16" s="176"/>
      <c r="Z16" s="176">
        <v>20.41</v>
      </c>
      <c r="AA16" s="176">
        <v>17.69</v>
      </c>
      <c r="AB16" s="125"/>
      <c r="AC16" s="56"/>
      <c r="AD16" s="56"/>
    </row>
    <row r="17" spans="1:30" s="5" customFormat="1" ht="54" customHeight="1">
      <c r="A17" s="132">
        <v>2</v>
      </c>
      <c r="B17" s="121" t="s">
        <v>61</v>
      </c>
      <c r="C17" s="121"/>
      <c r="D17" s="34">
        <v>1656494</v>
      </c>
      <c r="E17" s="34">
        <v>7025</v>
      </c>
      <c r="F17" s="34">
        <v>0</v>
      </c>
      <c r="G17" s="34">
        <f>G18</f>
        <v>62280406</v>
      </c>
      <c r="H17" s="34">
        <f>H18</f>
        <v>526313</v>
      </c>
      <c r="I17" s="34">
        <f>I18</f>
        <v>329291</v>
      </c>
      <c r="J17" s="34">
        <f>J18</f>
        <v>1439955</v>
      </c>
      <c r="K17" s="34">
        <f>K18</f>
        <v>428420</v>
      </c>
      <c r="L17" s="34">
        <v>1022931</v>
      </c>
      <c r="M17" s="34">
        <f t="shared" si="1"/>
        <v>131402812</v>
      </c>
      <c r="N17" s="50" t="s">
        <v>1</v>
      </c>
      <c r="O17" s="34">
        <f>O18</f>
        <v>266961459</v>
      </c>
      <c r="P17" s="35">
        <f t="shared" si="2"/>
        <v>0.012552767896626139</v>
      </c>
      <c r="Q17" s="35">
        <f>0.04*0.2</f>
        <v>0.008</v>
      </c>
      <c r="R17" s="46" t="str">
        <f t="shared" si="3"/>
        <v>Yes</v>
      </c>
      <c r="S17" s="172">
        <f>P17+P18</f>
        <v>0.05695579884521155</v>
      </c>
      <c r="T17" s="169" t="str">
        <f>IF(S17&gt;=0.04,"Yes","No")</f>
        <v>Yes</v>
      </c>
      <c r="U17" s="175">
        <v>4.32</v>
      </c>
      <c r="V17" s="175">
        <v>23.62</v>
      </c>
      <c r="W17" s="175">
        <v>34.9</v>
      </c>
      <c r="X17" s="144">
        <v>21.59</v>
      </c>
      <c r="Y17" s="176">
        <v>4.09</v>
      </c>
      <c r="Z17" s="176">
        <v>23.34</v>
      </c>
      <c r="AA17" s="176">
        <v>34.6</v>
      </c>
      <c r="AB17" s="125">
        <v>21.25</v>
      </c>
      <c r="AC17" s="56"/>
      <c r="AD17" s="56"/>
    </row>
    <row r="18" spans="1:30" s="5" customFormat="1" ht="47.25" customHeight="1">
      <c r="A18" s="132"/>
      <c r="B18" s="133" t="s">
        <v>24</v>
      </c>
      <c r="C18" s="133"/>
      <c r="D18" s="34">
        <v>6067875</v>
      </c>
      <c r="E18" s="34">
        <v>249066</v>
      </c>
      <c r="F18" s="34">
        <v>0</v>
      </c>
      <c r="G18" s="34">
        <v>62280406</v>
      </c>
      <c r="H18" s="34">
        <v>526313</v>
      </c>
      <c r="I18" s="34">
        <v>329291</v>
      </c>
      <c r="J18" s="34">
        <v>1439955</v>
      </c>
      <c r="K18" s="34">
        <v>428420</v>
      </c>
      <c r="L18" s="34">
        <v>665430</v>
      </c>
      <c r="M18" s="34">
        <f t="shared" si="1"/>
        <v>131045311</v>
      </c>
      <c r="N18" s="50">
        <f>O18/O17*100</f>
        <v>100</v>
      </c>
      <c r="O18" s="34">
        <v>266961459</v>
      </c>
      <c r="P18" s="35">
        <f t="shared" si="2"/>
        <v>0.04440303094858541</v>
      </c>
      <c r="Q18" s="35">
        <f>0.04*0.8</f>
        <v>0.032</v>
      </c>
      <c r="R18" s="46" t="str">
        <f t="shared" si="3"/>
        <v>Yes</v>
      </c>
      <c r="S18" s="172"/>
      <c r="T18" s="169"/>
      <c r="U18" s="175"/>
      <c r="V18" s="175">
        <v>23.81</v>
      </c>
      <c r="W18" s="175">
        <v>34.58</v>
      </c>
      <c r="X18" s="144"/>
      <c r="Y18" s="176">
        <v>4.02</v>
      </c>
      <c r="Z18" s="176">
        <v>23.24</v>
      </c>
      <c r="AA18" s="176">
        <v>33.95</v>
      </c>
      <c r="AB18" s="125"/>
      <c r="AC18" s="56"/>
      <c r="AD18" s="56"/>
    </row>
    <row r="19" spans="1:30" s="5" customFormat="1" ht="47.25" customHeight="1">
      <c r="A19" s="37">
        <v>3</v>
      </c>
      <c r="B19" s="133" t="s">
        <v>60</v>
      </c>
      <c r="C19" s="133"/>
      <c r="D19" s="34">
        <v>3459719</v>
      </c>
      <c r="E19" s="34">
        <v>402657</v>
      </c>
      <c r="F19" s="34">
        <v>0</v>
      </c>
      <c r="G19" s="34">
        <v>38593471</v>
      </c>
      <c r="H19" s="34">
        <v>290451</v>
      </c>
      <c r="I19" s="34">
        <v>34112</v>
      </c>
      <c r="J19" s="34">
        <v>82171</v>
      </c>
      <c r="K19" s="34">
        <v>297864</v>
      </c>
      <c r="L19" s="34">
        <v>41838</v>
      </c>
      <c r="M19" s="34">
        <f t="shared" si="1"/>
        <v>56250259</v>
      </c>
      <c r="N19" s="50">
        <f aca="true" t="shared" si="4" ref="N19:N27">O19/O19*100</f>
        <v>100</v>
      </c>
      <c r="O19" s="34">
        <v>83864568</v>
      </c>
      <c r="P19" s="35">
        <f t="shared" si="2"/>
        <v>0.05434751864875858</v>
      </c>
      <c r="Q19" s="35">
        <v>0.04</v>
      </c>
      <c r="R19" s="46" t="str">
        <f t="shared" si="3"/>
        <v>Yes</v>
      </c>
      <c r="S19" s="46" t="s">
        <v>1</v>
      </c>
      <c r="T19" s="46" t="s">
        <v>1</v>
      </c>
      <c r="U19" s="47">
        <v>1.23</v>
      </c>
      <c r="V19" s="47">
        <v>11.64</v>
      </c>
      <c r="W19" s="47">
        <v>28.37</v>
      </c>
      <c r="X19" s="51">
        <v>21.59</v>
      </c>
      <c r="Y19" s="40">
        <v>1.73</v>
      </c>
      <c r="Z19" s="40">
        <v>12.19</v>
      </c>
      <c r="AA19" s="40">
        <v>29</v>
      </c>
      <c r="AB19" s="40">
        <v>21.25</v>
      </c>
      <c r="AC19" s="56"/>
      <c r="AD19" s="56"/>
    </row>
    <row r="20" spans="1:30" s="5" customFormat="1" ht="47.25" customHeight="1">
      <c r="A20" s="37">
        <v>5</v>
      </c>
      <c r="B20" s="133" t="s">
        <v>25</v>
      </c>
      <c r="C20" s="133"/>
      <c r="D20" s="34">
        <v>22506139</v>
      </c>
      <c r="E20" s="34">
        <v>821226</v>
      </c>
      <c r="F20" s="34">
        <v>0</v>
      </c>
      <c r="G20" s="34">
        <v>200703855</v>
      </c>
      <c r="H20" s="34">
        <v>1081403</v>
      </c>
      <c r="I20" s="34">
        <v>486863</v>
      </c>
      <c r="J20" s="34">
        <v>4997686</v>
      </c>
      <c r="K20" s="34">
        <v>635968</v>
      </c>
      <c r="L20" s="34">
        <v>3519702</v>
      </c>
      <c r="M20" s="34">
        <f t="shared" si="1"/>
        <v>384271557</v>
      </c>
      <c r="N20" s="50">
        <f t="shared" si="4"/>
        <v>100</v>
      </c>
      <c r="O20" s="34">
        <v>530965469</v>
      </c>
      <c r="P20" s="35">
        <f t="shared" si="2"/>
        <v>0.05643122059122372</v>
      </c>
      <c r="Q20" s="35">
        <v>0.04</v>
      </c>
      <c r="R20" s="46" t="str">
        <f t="shared" si="3"/>
        <v>Yes</v>
      </c>
      <c r="S20" s="46" t="s">
        <v>1</v>
      </c>
      <c r="T20" s="46" t="s">
        <v>1</v>
      </c>
      <c r="U20" s="47">
        <v>5.26</v>
      </c>
      <c r="V20" s="47">
        <v>18.76</v>
      </c>
      <c r="W20" s="47">
        <v>32.14</v>
      </c>
      <c r="X20" s="51">
        <v>21.59</v>
      </c>
      <c r="Y20" s="40">
        <v>3.29</v>
      </c>
      <c r="Z20" s="40">
        <v>16.53</v>
      </c>
      <c r="AA20" s="40">
        <v>29.66</v>
      </c>
      <c r="AB20" s="40">
        <v>21.25</v>
      </c>
      <c r="AC20" s="56"/>
      <c r="AD20" s="56"/>
    </row>
    <row r="21" spans="1:30" ht="51.75" customHeight="1">
      <c r="A21" s="37">
        <v>6</v>
      </c>
      <c r="B21" s="133" t="s">
        <v>59</v>
      </c>
      <c r="C21" s="133"/>
      <c r="D21" s="34">
        <v>31227560</v>
      </c>
      <c r="E21" s="34">
        <v>1684689</v>
      </c>
      <c r="F21" s="34">
        <v>0</v>
      </c>
      <c r="G21" s="34">
        <v>171079134</v>
      </c>
      <c r="H21" s="34">
        <v>1250449</v>
      </c>
      <c r="I21" s="34">
        <v>212209</v>
      </c>
      <c r="J21" s="34">
        <v>9547198</v>
      </c>
      <c r="K21" s="34">
        <v>2957778</v>
      </c>
      <c r="L21" s="34">
        <v>8580676</v>
      </c>
      <c r="M21" s="34">
        <f t="shared" si="1"/>
        <v>528850660</v>
      </c>
      <c r="N21" s="50">
        <f t="shared" si="4"/>
        <v>100</v>
      </c>
      <c r="O21" s="34">
        <v>933725198</v>
      </c>
      <c r="P21" s="35">
        <f t="shared" si="2"/>
        <v>0.05586240735711666</v>
      </c>
      <c r="Q21" s="35">
        <v>0.04</v>
      </c>
      <c r="R21" s="46" t="str">
        <f t="shared" si="3"/>
        <v>Yes</v>
      </c>
      <c r="S21" s="46" t="s">
        <v>1</v>
      </c>
      <c r="T21" s="46" t="s">
        <v>1</v>
      </c>
      <c r="U21" s="47">
        <v>0.22</v>
      </c>
      <c r="V21" s="47">
        <v>19.21</v>
      </c>
      <c r="W21" s="47">
        <v>30.86</v>
      </c>
      <c r="X21" s="51">
        <v>21.59</v>
      </c>
      <c r="Y21" s="40">
        <v>-1.84</v>
      </c>
      <c r="Z21" s="40">
        <v>16.77</v>
      </c>
      <c r="AA21" s="40">
        <v>28.18</v>
      </c>
      <c r="AB21" s="40">
        <v>21.25</v>
      </c>
      <c r="AC21" s="57"/>
      <c r="AD21" s="57"/>
    </row>
    <row r="22" spans="1:30" s="5" customFormat="1" ht="47.25" customHeight="1">
      <c r="A22" s="37">
        <v>7</v>
      </c>
      <c r="B22" s="133" t="s">
        <v>58</v>
      </c>
      <c r="C22" s="133"/>
      <c r="D22" s="34">
        <v>292196</v>
      </c>
      <c r="E22" s="34">
        <v>1769979</v>
      </c>
      <c r="F22" s="34">
        <v>52929</v>
      </c>
      <c r="G22" s="34">
        <v>16952741</v>
      </c>
      <c r="H22" s="34">
        <v>17192</v>
      </c>
      <c r="I22" s="34">
        <v>1296</v>
      </c>
      <c r="J22" s="34">
        <v>11395</v>
      </c>
      <c r="K22" s="34">
        <v>112643</v>
      </c>
      <c r="L22" s="34">
        <v>455075</v>
      </c>
      <c r="M22" s="34">
        <f t="shared" si="1"/>
        <v>20970966</v>
      </c>
      <c r="N22" s="50">
        <f t="shared" si="4"/>
        <v>100</v>
      </c>
      <c r="O22" s="34">
        <v>21135634</v>
      </c>
      <c r="P22" s="35">
        <f t="shared" si="2"/>
        <v>-0.07299196422329805</v>
      </c>
      <c r="Q22" s="35">
        <v>0.04</v>
      </c>
      <c r="R22" s="46" t="str">
        <f t="shared" si="3"/>
        <v>No</v>
      </c>
      <c r="S22" s="46" t="s">
        <v>1</v>
      </c>
      <c r="T22" s="46" t="s">
        <v>1</v>
      </c>
      <c r="U22" s="47">
        <v>-3.46</v>
      </c>
      <c r="V22" s="47">
        <v>0.5</v>
      </c>
      <c r="W22" s="47">
        <v>10.94</v>
      </c>
      <c r="X22" s="51">
        <v>21.59</v>
      </c>
      <c r="Y22" s="40">
        <v>0.67</v>
      </c>
      <c r="Z22" s="40">
        <v>4.81</v>
      </c>
      <c r="AA22" s="40">
        <v>15.7</v>
      </c>
      <c r="AB22" s="40">
        <v>21.25</v>
      </c>
      <c r="AC22" s="56"/>
      <c r="AD22" s="56"/>
    </row>
    <row r="23" spans="1:30" s="5" customFormat="1" ht="47.25" customHeight="1">
      <c r="A23" s="37">
        <v>8</v>
      </c>
      <c r="B23" s="133" t="s">
        <v>26</v>
      </c>
      <c r="C23" s="133"/>
      <c r="D23" s="34">
        <v>2331623</v>
      </c>
      <c r="E23" s="34">
        <v>107956</v>
      </c>
      <c r="F23" s="34">
        <v>0</v>
      </c>
      <c r="G23" s="34">
        <v>35809132</v>
      </c>
      <c r="H23" s="34">
        <v>130984</v>
      </c>
      <c r="I23" s="34">
        <v>27435</v>
      </c>
      <c r="J23" s="34">
        <v>56858</v>
      </c>
      <c r="K23" s="34">
        <v>96528</v>
      </c>
      <c r="L23" s="34">
        <v>332710</v>
      </c>
      <c r="M23" s="34">
        <f t="shared" si="1"/>
        <v>43936967</v>
      </c>
      <c r="N23" s="50">
        <f t="shared" si="4"/>
        <v>100</v>
      </c>
      <c r="O23" s="34">
        <v>119544511</v>
      </c>
      <c r="P23" s="35">
        <f t="shared" si="2"/>
        <v>0.050610389196869235</v>
      </c>
      <c r="Q23" s="35">
        <v>0.04</v>
      </c>
      <c r="R23" s="46" t="str">
        <f t="shared" si="3"/>
        <v>Yes</v>
      </c>
      <c r="S23" s="46" t="s">
        <v>1</v>
      </c>
      <c r="T23" s="46" t="s">
        <v>1</v>
      </c>
      <c r="U23" s="47">
        <v>4.77</v>
      </c>
      <c r="V23" s="47">
        <v>18.82</v>
      </c>
      <c r="W23" s="47">
        <v>40.55</v>
      </c>
      <c r="X23" s="51">
        <v>21.59</v>
      </c>
      <c r="Y23" s="40">
        <v>6.48</v>
      </c>
      <c r="Z23" s="40">
        <v>20.76</v>
      </c>
      <c r="AA23" s="40">
        <v>42.84</v>
      </c>
      <c r="AB23" s="40">
        <v>21.25</v>
      </c>
      <c r="AC23" s="56"/>
      <c r="AD23" s="56"/>
    </row>
    <row r="24" spans="1:30" s="5" customFormat="1" ht="46.5" customHeight="1">
      <c r="A24" s="37">
        <v>9</v>
      </c>
      <c r="B24" s="133" t="s">
        <v>33</v>
      </c>
      <c r="C24" s="133"/>
      <c r="D24" s="34">
        <v>6191494</v>
      </c>
      <c r="E24" s="34">
        <v>177371</v>
      </c>
      <c r="F24" s="34">
        <v>0</v>
      </c>
      <c r="G24" s="34">
        <v>38104476</v>
      </c>
      <c r="H24" s="34">
        <v>2411286</v>
      </c>
      <c r="I24" s="34">
        <v>109021</v>
      </c>
      <c r="J24" s="34">
        <v>814993</v>
      </c>
      <c r="K24" s="34">
        <v>571789</v>
      </c>
      <c r="L24" s="34">
        <v>804602</v>
      </c>
      <c r="M24" s="34">
        <f t="shared" si="1"/>
        <v>136586303</v>
      </c>
      <c r="N24" s="50">
        <f t="shared" si="4"/>
        <v>100</v>
      </c>
      <c r="O24" s="34">
        <v>162227407</v>
      </c>
      <c r="P24" s="35">
        <f t="shared" si="2"/>
        <v>0.044031669851990946</v>
      </c>
      <c r="Q24" s="35">
        <v>0.04</v>
      </c>
      <c r="R24" s="46" t="str">
        <f t="shared" si="3"/>
        <v>Yes</v>
      </c>
      <c r="S24" s="46" t="s">
        <v>1</v>
      </c>
      <c r="T24" s="46" t="s">
        <v>1</v>
      </c>
      <c r="U24" s="47">
        <v>4.78</v>
      </c>
      <c r="V24" s="47">
        <v>22.76</v>
      </c>
      <c r="W24" s="47">
        <v>32.47</v>
      </c>
      <c r="X24" s="51">
        <v>21.59</v>
      </c>
      <c r="Y24" s="40">
        <v>3.6</v>
      </c>
      <c r="Z24" s="40">
        <v>21.38</v>
      </c>
      <c r="AA24" s="40">
        <v>30.98</v>
      </c>
      <c r="AB24" s="40">
        <v>21.25</v>
      </c>
      <c r="AC24" s="56"/>
      <c r="AD24" s="56"/>
    </row>
    <row r="25" spans="1:30" s="5" customFormat="1" ht="47.25" customHeight="1">
      <c r="A25" s="37">
        <v>10</v>
      </c>
      <c r="B25" s="133" t="s">
        <v>57</v>
      </c>
      <c r="C25" s="133"/>
      <c r="D25" s="34">
        <v>2413205</v>
      </c>
      <c r="E25" s="34">
        <v>406030</v>
      </c>
      <c r="F25" s="34">
        <v>79420</v>
      </c>
      <c r="G25" s="34">
        <v>23148706</v>
      </c>
      <c r="H25" s="34">
        <v>366860</v>
      </c>
      <c r="I25" s="34">
        <v>54990</v>
      </c>
      <c r="J25" s="34">
        <v>73968</v>
      </c>
      <c r="K25" s="34">
        <v>391659</v>
      </c>
      <c r="L25" s="34">
        <v>60858</v>
      </c>
      <c r="M25" s="34">
        <f t="shared" si="1"/>
        <v>45396489</v>
      </c>
      <c r="N25" s="50">
        <f t="shared" si="4"/>
        <v>100</v>
      </c>
      <c r="O25" s="34">
        <v>77010234</v>
      </c>
      <c r="P25" s="35">
        <f t="shared" si="2"/>
        <v>0.0424648478872452</v>
      </c>
      <c r="Q25" s="35">
        <v>0.04</v>
      </c>
      <c r="R25" s="46" t="str">
        <f t="shared" si="3"/>
        <v>Yes</v>
      </c>
      <c r="S25" s="46" t="s">
        <v>1</v>
      </c>
      <c r="T25" s="46" t="s">
        <v>1</v>
      </c>
      <c r="U25" s="47">
        <v>-0.61</v>
      </c>
      <c r="V25" s="47">
        <v>5.53</v>
      </c>
      <c r="W25" s="47">
        <v>19.8</v>
      </c>
      <c r="X25" s="51">
        <v>21.59</v>
      </c>
      <c r="Y25" s="40">
        <v>1.96</v>
      </c>
      <c r="Z25" s="40">
        <v>8.26</v>
      </c>
      <c r="AA25" s="40">
        <v>22.9</v>
      </c>
      <c r="AB25" s="40">
        <v>21.25</v>
      </c>
      <c r="AC25" s="56"/>
      <c r="AD25" s="56"/>
    </row>
    <row r="26" spans="1:30" s="5" customFormat="1" ht="47.25" customHeight="1">
      <c r="A26" s="37">
        <v>11</v>
      </c>
      <c r="B26" s="133" t="s">
        <v>27</v>
      </c>
      <c r="C26" s="133"/>
      <c r="D26" s="34">
        <v>3932404</v>
      </c>
      <c r="E26" s="34">
        <v>56188</v>
      </c>
      <c r="F26" s="34">
        <v>0</v>
      </c>
      <c r="G26" s="34">
        <v>43388538</v>
      </c>
      <c r="H26" s="34">
        <v>407547</v>
      </c>
      <c r="I26" s="34">
        <v>204764</v>
      </c>
      <c r="J26" s="34">
        <v>406182</v>
      </c>
      <c r="K26" s="34">
        <v>187612</v>
      </c>
      <c r="L26" s="34">
        <v>615875</v>
      </c>
      <c r="M26" s="34">
        <f t="shared" si="1"/>
        <v>74157038</v>
      </c>
      <c r="N26" s="50">
        <f t="shared" si="4"/>
        <v>100</v>
      </c>
      <c r="O26" s="34">
        <v>159262817</v>
      </c>
      <c r="P26" s="35">
        <f t="shared" si="2"/>
        <v>0.05227037250328148</v>
      </c>
      <c r="Q26" s="35">
        <v>0.04</v>
      </c>
      <c r="R26" s="46" t="str">
        <f t="shared" si="3"/>
        <v>Yes</v>
      </c>
      <c r="S26" s="46" t="s">
        <v>1</v>
      </c>
      <c r="T26" s="46" t="s">
        <v>1</v>
      </c>
      <c r="U26" s="47">
        <v>3.68</v>
      </c>
      <c r="V26" s="47">
        <v>17.82</v>
      </c>
      <c r="W26" s="47">
        <v>36.89</v>
      </c>
      <c r="X26" s="51">
        <v>21.59</v>
      </c>
      <c r="Y26" s="40">
        <v>3.01</v>
      </c>
      <c r="Z26" s="40">
        <v>17.06</v>
      </c>
      <c r="AA26" s="40">
        <v>36.01</v>
      </c>
      <c r="AB26" s="40">
        <v>21.25</v>
      </c>
      <c r="AC26" s="56"/>
      <c r="AD26" s="56"/>
    </row>
    <row r="27" spans="1:30" s="5" customFormat="1" ht="47.25" customHeight="1">
      <c r="A27" s="83">
        <v>12</v>
      </c>
      <c r="B27" s="142" t="s">
        <v>28</v>
      </c>
      <c r="C27" s="142"/>
      <c r="D27" s="84">
        <v>2124314</v>
      </c>
      <c r="E27" s="84">
        <v>96167</v>
      </c>
      <c r="F27" s="84">
        <v>0</v>
      </c>
      <c r="G27" s="84">
        <v>25710768</v>
      </c>
      <c r="H27" s="84">
        <v>263948</v>
      </c>
      <c r="I27" s="84">
        <v>26028</v>
      </c>
      <c r="J27" s="84">
        <v>92947</v>
      </c>
      <c r="K27" s="84">
        <v>7277</v>
      </c>
      <c r="L27" s="84">
        <v>0</v>
      </c>
      <c r="M27" s="84">
        <f t="shared" si="1"/>
        <v>35465768</v>
      </c>
      <c r="N27" s="93">
        <f t="shared" si="4"/>
        <v>100</v>
      </c>
      <c r="O27" s="84">
        <v>71198829</v>
      </c>
      <c r="P27" s="86">
        <f t="shared" si="2"/>
        <v>0.05718604486444506</v>
      </c>
      <c r="Q27" s="86">
        <v>0.04</v>
      </c>
      <c r="R27" s="91" t="str">
        <f t="shared" si="3"/>
        <v>Yes</v>
      </c>
      <c r="S27" s="91" t="s">
        <v>1</v>
      </c>
      <c r="T27" s="91" t="s">
        <v>1</v>
      </c>
      <c r="U27" s="92">
        <v>2.61</v>
      </c>
      <c r="V27" s="92">
        <v>16.99</v>
      </c>
      <c r="W27" s="92" t="s">
        <v>0</v>
      </c>
      <c r="X27" s="94">
        <v>21.59</v>
      </c>
      <c r="Y27" s="89">
        <v>1.47</v>
      </c>
      <c r="Z27" s="89">
        <v>15.69</v>
      </c>
      <c r="AA27" s="89" t="s">
        <v>0</v>
      </c>
      <c r="AB27" s="89">
        <v>21.25</v>
      </c>
      <c r="AC27" s="95"/>
      <c r="AD27" s="95"/>
    </row>
    <row r="28" spans="1:30" s="5" customFormat="1" ht="47.25" customHeight="1">
      <c r="A28" s="138" t="s">
        <v>29</v>
      </c>
      <c r="B28" s="138"/>
      <c r="C28" s="138"/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1</v>
      </c>
      <c r="N28" s="31"/>
      <c r="O28" s="31" t="s">
        <v>1</v>
      </c>
      <c r="P28" s="33" t="s">
        <v>1</v>
      </c>
      <c r="Q28" s="33" t="s">
        <v>1</v>
      </c>
      <c r="R28" s="45" t="s">
        <v>1</v>
      </c>
      <c r="S28" s="45" t="s">
        <v>1</v>
      </c>
      <c r="T28" s="45" t="s">
        <v>1</v>
      </c>
      <c r="U28" s="110">
        <v>2.44</v>
      </c>
      <c r="V28" s="110">
        <v>18.3</v>
      </c>
      <c r="W28" s="110">
        <v>27.13</v>
      </c>
      <c r="X28" s="33" t="s">
        <v>1</v>
      </c>
      <c r="Y28" s="111">
        <v>1.44</v>
      </c>
      <c r="Z28" s="111">
        <v>17.04</v>
      </c>
      <c r="AA28" s="111">
        <v>26.31</v>
      </c>
      <c r="AB28" s="33" t="s">
        <v>1</v>
      </c>
      <c r="AC28" s="55"/>
      <c r="AD28" s="55"/>
    </row>
    <row r="29" spans="1:30" s="5" customFormat="1" ht="47.25" customHeight="1">
      <c r="A29" s="139" t="s">
        <v>30</v>
      </c>
      <c r="B29" s="139"/>
      <c r="C29" s="139"/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/>
      <c r="O29" s="41" t="s">
        <v>1</v>
      </c>
      <c r="P29" s="42" t="s">
        <v>1</v>
      </c>
      <c r="Q29" s="42" t="s">
        <v>1</v>
      </c>
      <c r="R29" s="48" t="s">
        <v>1</v>
      </c>
      <c r="S29" s="48" t="s">
        <v>1</v>
      </c>
      <c r="T29" s="48" t="s">
        <v>1</v>
      </c>
      <c r="U29" s="53" t="s">
        <v>1</v>
      </c>
      <c r="V29" s="53" t="s">
        <v>1</v>
      </c>
      <c r="W29" s="53">
        <v>30.84</v>
      </c>
      <c r="X29" s="42" t="s">
        <v>1</v>
      </c>
      <c r="Y29" s="42" t="s">
        <v>1</v>
      </c>
      <c r="Z29" s="42" t="s">
        <v>1</v>
      </c>
      <c r="AA29" s="54">
        <v>25.01</v>
      </c>
      <c r="AB29" s="42" t="s">
        <v>1</v>
      </c>
      <c r="AC29" s="58"/>
      <c r="AD29" s="58"/>
    </row>
    <row r="30" spans="1:28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1"/>
      <c r="AB30" s="10"/>
    </row>
    <row r="31" spans="1:28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1"/>
      <c r="AB31" s="10"/>
    </row>
    <row r="32" spans="1:28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  <c r="Z32" s="11"/>
      <c r="AA32" s="11"/>
      <c r="AB32" s="11"/>
    </row>
  </sheetData>
  <sheetProtection/>
  <mergeCells count="65">
    <mergeCell ref="Y11:AB11"/>
    <mergeCell ref="Y12:Y13"/>
    <mergeCell ref="Z12:Z13"/>
    <mergeCell ref="AA12:AA13"/>
    <mergeCell ref="AB12:AB13"/>
    <mergeCell ref="AB15:AB16"/>
    <mergeCell ref="Y17:Y18"/>
    <mergeCell ref="Z17:Z18"/>
    <mergeCell ref="AA17:AA18"/>
    <mergeCell ref="AB17:AB18"/>
    <mergeCell ref="Y15:Y16"/>
    <mergeCell ref="Z15:Z16"/>
    <mergeCell ref="AA15:AA16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X12:X13"/>
    <mergeCell ref="R12:R13"/>
    <mergeCell ref="B14:C14"/>
    <mergeCell ref="B20:C20"/>
    <mergeCell ref="T15:T16"/>
    <mergeCell ref="X17:X18"/>
    <mergeCell ref="W17:W18"/>
    <mergeCell ref="S15:S16"/>
    <mergeCell ref="U15:U16"/>
    <mergeCell ref="V15:V16"/>
    <mergeCell ref="A15:A16"/>
    <mergeCell ref="B15:C15"/>
    <mergeCell ref="A17:A18"/>
    <mergeCell ref="B17:C17"/>
    <mergeCell ref="B16:C16"/>
    <mergeCell ref="B18:C18"/>
    <mergeCell ref="W15:W16"/>
    <mergeCell ref="X15:X16"/>
    <mergeCell ref="U17:U18"/>
    <mergeCell ref="V17:V18"/>
    <mergeCell ref="B21:C21"/>
    <mergeCell ref="B24:C24"/>
    <mergeCell ref="B19:C19"/>
    <mergeCell ref="B23:C23"/>
    <mergeCell ref="B22:C22"/>
    <mergeCell ref="A28:C28"/>
    <mergeCell ref="A29:C29"/>
    <mergeCell ref="S17:S18"/>
    <mergeCell ref="T17:T18"/>
    <mergeCell ref="B25:C25"/>
    <mergeCell ref="B26:C26"/>
    <mergeCell ref="B27:C27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9" width="14.75390625" style="1" customWidth="1"/>
    <col min="30" max="30" width="11.87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17" t="s">
        <v>78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Z10" s="8"/>
      <c r="AA10" s="8"/>
      <c r="AC10" s="1" t="s">
        <v>55</v>
      </c>
    </row>
    <row r="11" spans="1:30" ht="46.5" customHeight="1">
      <c r="A11" s="147" t="s">
        <v>2</v>
      </c>
      <c r="B11" s="147" t="s">
        <v>3</v>
      </c>
      <c r="C11" s="147" t="s">
        <v>3</v>
      </c>
      <c r="D11" s="182" t="s">
        <v>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78" t="s">
        <v>54</v>
      </c>
      <c r="V11" s="179"/>
      <c r="W11" s="179"/>
      <c r="X11" s="179"/>
      <c r="Y11" s="180"/>
      <c r="Z11" s="178" t="s">
        <v>53</v>
      </c>
      <c r="AA11" s="179"/>
      <c r="AB11" s="179"/>
      <c r="AC11" s="179"/>
      <c r="AD11" s="180"/>
    </row>
    <row r="12" spans="1:30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82" t="s">
        <v>9</v>
      </c>
      <c r="I12" s="182"/>
      <c r="J12" s="182"/>
      <c r="K12" s="182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77</v>
      </c>
      <c r="V12" s="152" t="s">
        <v>76</v>
      </c>
      <c r="W12" s="152" t="s">
        <v>75</v>
      </c>
      <c r="X12" s="147" t="s">
        <v>18</v>
      </c>
      <c r="Y12" s="147" t="s">
        <v>49</v>
      </c>
      <c r="Z12" s="152" t="s">
        <v>77</v>
      </c>
      <c r="AA12" s="152" t="s">
        <v>76</v>
      </c>
      <c r="AB12" s="152" t="s">
        <v>75</v>
      </c>
      <c r="AC12" s="147" t="s">
        <v>18</v>
      </c>
      <c r="AD12" s="147" t="s">
        <v>49</v>
      </c>
    </row>
    <row r="13" spans="1:30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47"/>
      <c r="Z13" s="153"/>
      <c r="AA13" s="153"/>
      <c r="AB13" s="153"/>
      <c r="AC13" s="147"/>
      <c r="AD13" s="147"/>
    </row>
    <row r="14" spans="1:30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</row>
    <row r="15" spans="1:30" s="5" customFormat="1" ht="47.25" customHeight="1">
      <c r="A15" s="145">
        <v>1</v>
      </c>
      <c r="B15" s="131" t="s">
        <v>62</v>
      </c>
      <c r="C15" s="131"/>
      <c r="D15" s="31">
        <v>3917051</v>
      </c>
      <c r="E15" s="31">
        <v>1300054</v>
      </c>
      <c r="F15" s="31">
        <v>0</v>
      </c>
      <c r="G15" s="31">
        <v>211051384</v>
      </c>
      <c r="H15" s="31">
        <v>791706</v>
      </c>
      <c r="I15" s="31">
        <v>49591</v>
      </c>
      <c r="J15" s="31">
        <v>733851</v>
      </c>
      <c r="K15" s="31">
        <v>2863310</v>
      </c>
      <c r="L15" s="31">
        <v>2888797</v>
      </c>
      <c r="M15" s="31">
        <v>324901631</v>
      </c>
      <c r="N15" s="49" t="s">
        <v>1</v>
      </c>
      <c r="O15" s="31">
        <v>383789306</v>
      </c>
      <c r="P15" s="33">
        <v>0.008054736419590335</v>
      </c>
      <c r="Q15" s="33">
        <v>0.016</v>
      </c>
      <c r="R15" s="45" t="str">
        <f aca="true" t="shared" si="0" ref="R15:R27">IF(P15&gt;Q15,"Yes","No")</f>
        <v>No</v>
      </c>
      <c r="S15" s="171">
        <f>P15+P16</f>
        <v>0.03132735063903712</v>
      </c>
      <c r="T15" s="168" t="str">
        <f>IF(S15&gt;=0.04,"Yes","No")</f>
        <v>No</v>
      </c>
      <c r="U15" s="174" t="s">
        <v>0</v>
      </c>
      <c r="V15" s="174" t="s">
        <v>0</v>
      </c>
      <c r="W15" s="174" t="s">
        <v>0</v>
      </c>
      <c r="X15" s="174" t="s">
        <v>0</v>
      </c>
      <c r="Y15" s="174" t="s">
        <v>0</v>
      </c>
      <c r="Z15" s="173">
        <v>2.07</v>
      </c>
      <c r="AA15" s="173">
        <v>13.86</v>
      </c>
      <c r="AB15" s="173">
        <v>17.56</v>
      </c>
      <c r="AC15" s="128">
        <v>21.55</v>
      </c>
      <c r="AD15" s="150" t="str">
        <f>IF(AB15&gt;AC15,"Yes","No")</f>
        <v>No</v>
      </c>
    </row>
    <row r="16" spans="1:30" s="5" customFormat="1" ht="47.25" customHeight="1">
      <c r="A16" s="146"/>
      <c r="B16" s="133" t="s">
        <v>23</v>
      </c>
      <c r="C16" s="133"/>
      <c r="D16" s="34">
        <v>8235427</v>
      </c>
      <c r="E16" s="34">
        <v>675523</v>
      </c>
      <c r="F16" s="34">
        <v>0</v>
      </c>
      <c r="G16" s="34">
        <v>211051384</v>
      </c>
      <c r="H16" s="34">
        <v>791706</v>
      </c>
      <c r="I16" s="34">
        <v>49591</v>
      </c>
      <c r="J16" s="34">
        <v>733851</v>
      </c>
      <c r="K16" s="34">
        <v>2863310</v>
      </c>
      <c r="L16" s="34">
        <v>2828369</v>
      </c>
      <c r="M16" s="34">
        <v>324841203</v>
      </c>
      <c r="N16" s="50">
        <v>100</v>
      </c>
      <c r="O16" s="34">
        <v>383789306</v>
      </c>
      <c r="P16" s="35">
        <v>0.023272614219446788</v>
      </c>
      <c r="Q16" s="35">
        <v>0.024</v>
      </c>
      <c r="R16" s="46" t="str">
        <f t="shared" si="0"/>
        <v>No</v>
      </c>
      <c r="S16" s="172"/>
      <c r="T16" s="169"/>
      <c r="U16" s="181"/>
      <c r="V16" s="181"/>
      <c r="W16" s="181"/>
      <c r="X16" s="175"/>
      <c r="Y16" s="175"/>
      <c r="Z16" s="170"/>
      <c r="AA16" s="170">
        <v>13.86</v>
      </c>
      <c r="AB16" s="170">
        <v>17.56</v>
      </c>
      <c r="AC16" s="125"/>
      <c r="AD16" s="141"/>
    </row>
    <row r="17" spans="1:30" s="5" customFormat="1" ht="54" customHeight="1">
      <c r="A17" s="132">
        <v>2</v>
      </c>
      <c r="B17" s="121" t="s">
        <v>61</v>
      </c>
      <c r="C17" s="121"/>
      <c r="D17" s="34">
        <v>1643744</v>
      </c>
      <c r="E17" s="34">
        <v>30606</v>
      </c>
      <c r="F17" s="34">
        <v>0</v>
      </c>
      <c r="G17" s="34">
        <v>66450092</v>
      </c>
      <c r="H17" s="34">
        <v>536987</v>
      </c>
      <c r="I17" s="34">
        <v>322539</v>
      </c>
      <c r="J17" s="34">
        <v>1528297</v>
      </c>
      <c r="K17" s="34">
        <v>389935</v>
      </c>
      <c r="L17" s="34">
        <v>1022931</v>
      </c>
      <c r="M17" s="34">
        <v>136916973</v>
      </c>
      <c r="N17" s="50" t="s">
        <v>1</v>
      </c>
      <c r="O17" s="34">
        <v>268825531</v>
      </c>
      <c r="P17" s="35">
        <v>0.011781870170325778</v>
      </c>
      <c r="Q17" s="35">
        <v>0.008</v>
      </c>
      <c r="R17" s="46" t="str">
        <f t="shared" si="0"/>
        <v>Yes</v>
      </c>
      <c r="S17" s="172">
        <f>P17+P18</f>
        <v>0.05391206381958066</v>
      </c>
      <c r="T17" s="169" t="str">
        <f>IF(S17&gt;=0.04,"Yes","No")</f>
        <v>Yes</v>
      </c>
      <c r="U17" s="170">
        <v>3.66</v>
      </c>
      <c r="V17" s="170">
        <v>21.91</v>
      </c>
      <c r="W17" s="170">
        <v>34.39</v>
      </c>
      <c r="X17" s="144">
        <v>21.37</v>
      </c>
      <c r="Y17" s="141" t="str">
        <f>IF(W17&gt;X17,"Yes","No")</f>
        <v>Yes</v>
      </c>
      <c r="Z17" s="170">
        <v>3.73</v>
      </c>
      <c r="AA17" s="170">
        <v>22</v>
      </c>
      <c r="AB17" s="170">
        <v>34.48</v>
      </c>
      <c r="AC17" s="125">
        <v>21.55</v>
      </c>
      <c r="AD17" s="141" t="str">
        <f>IF(AB17&gt;AC17,"Yes","No")</f>
        <v>Yes</v>
      </c>
    </row>
    <row r="18" spans="1:30" s="5" customFormat="1" ht="47.25" customHeight="1">
      <c r="A18" s="132"/>
      <c r="B18" s="133" t="s">
        <v>24</v>
      </c>
      <c r="C18" s="133"/>
      <c r="D18" s="34">
        <v>5981652</v>
      </c>
      <c r="E18" s="34">
        <v>228375</v>
      </c>
      <c r="F18" s="34">
        <v>0</v>
      </c>
      <c r="G18" s="34">
        <v>66450092</v>
      </c>
      <c r="H18" s="34">
        <v>536987</v>
      </c>
      <c r="I18" s="34">
        <v>322539</v>
      </c>
      <c r="J18" s="34">
        <v>1528297</v>
      </c>
      <c r="K18" s="34">
        <v>389935</v>
      </c>
      <c r="L18" s="34">
        <v>665430</v>
      </c>
      <c r="M18" s="34">
        <v>136559472</v>
      </c>
      <c r="N18" s="50">
        <v>100</v>
      </c>
      <c r="O18" s="34">
        <v>268825531</v>
      </c>
      <c r="P18" s="35">
        <v>0.04213019364925488</v>
      </c>
      <c r="Q18" s="35">
        <v>0.032</v>
      </c>
      <c r="R18" s="46" t="str">
        <f t="shared" si="0"/>
        <v>Yes</v>
      </c>
      <c r="S18" s="172"/>
      <c r="T18" s="169"/>
      <c r="U18" s="170"/>
      <c r="V18" s="170"/>
      <c r="W18" s="170"/>
      <c r="X18" s="144"/>
      <c r="Y18" s="141"/>
      <c r="Z18" s="170"/>
      <c r="AA18" s="170">
        <v>22</v>
      </c>
      <c r="AB18" s="170">
        <v>34.48</v>
      </c>
      <c r="AC18" s="125"/>
      <c r="AD18" s="141"/>
    </row>
    <row r="19" spans="1:30" s="5" customFormat="1" ht="47.25" customHeight="1">
      <c r="A19" s="37">
        <v>3</v>
      </c>
      <c r="B19" s="133" t="s">
        <v>60</v>
      </c>
      <c r="C19" s="133"/>
      <c r="D19" s="34">
        <v>3403388</v>
      </c>
      <c r="E19" s="34">
        <v>406787</v>
      </c>
      <c r="F19" s="34">
        <v>0</v>
      </c>
      <c r="G19" s="34">
        <v>38046087</v>
      </c>
      <c r="H19" s="34">
        <v>291915</v>
      </c>
      <c r="I19" s="34">
        <v>37507</v>
      </c>
      <c r="J19" s="34">
        <v>130939</v>
      </c>
      <c r="K19" s="34">
        <v>291514</v>
      </c>
      <c r="L19" s="34">
        <v>41838</v>
      </c>
      <c r="M19" s="34">
        <v>56884800</v>
      </c>
      <c r="N19" s="50">
        <v>100</v>
      </c>
      <c r="O19" s="34">
        <v>84708485</v>
      </c>
      <c r="P19" s="35">
        <v>0.05267841321407476</v>
      </c>
      <c r="Q19" s="35">
        <v>0.04</v>
      </c>
      <c r="R19" s="46" t="str">
        <f t="shared" si="0"/>
        <v>Yes</v>
      </c>
      <c r="S19" s="46" t="s">
        <v>1</v>
      </c>
      <c r="T19" s="46" t="s">
        <v>1</v>
      </c>
      <c r="U19" s="47">
        <v>1.12</v>
      </c>
      <c r="V19" s="47">
        <v>10.41</v>
      </c>
      <c r="W19" s="47">
        <v>27.67</v>
      </c>
      <c r="X19" s="51">
        <v>21.37</v>
      </c>
      <c r="Y19" s="34" t="str">
        <f aca="true" t="shared" si="1" ref="Y19:Y26">IF(W19&gt;X19,"Yes","No")</f>
        <v>Yes</v>
      </c>
      <c r="Z19" s="40">
        <v>1.81</v>
      </c>
      <c r="AA19" s="40">
        <v>11.17</v>
      </c>
      <c r="AB19" s="40">
        <v>28.54</v>
      </c>
      <c r="AC19" s="40">
        <v>21.55</v>
      </c>
      <c r="AD19" s="34" t="str">
        <f aca="true" t="shared" si="2" ref="AD19:AD26">IF(AB19&gt;AC19,"Yes","No")</f>
        <v>Yes</v>
      </c>
    </row>
    <row r="20" spans="1:30" s="5" customFormat="1" ht="47.25" customHeight="1">
      <c r="A20" s="37">
        <v>4</v>
      </c>
      <c r="B20" s="133" t="s">
        <v>25</v>
      </c>
      <c r="C20" s="133"/>
      <c r="D20" s="34">
        <v>21752574</v>
      </c>
      <c r="E20" s="34">
        <v>871821</v>
      </c>
      <c r="F20" s="34">
        <v>0</v>
      </c>
      <c r="G20" s="34">
        <v>198541646</v>
      </c>
      <c r="H20" s="34">
        <v>1054717</v>
      </c>
      <c r="I20" s="34">
        <v>564796</v>
      </c>
      <c r="J20" s="34">
        <v>4987206</v>
      </c>
      <c r="K20" s="34">
        <v>587734</v>
      </c>
      <c r="L20" s="34">
        <v>3519702</v>
      </c>
      <c r="M20" s="34">
        <v>381922673</v>
      </c>
      <c r="N20" s="50">
        <v>100</v>
      </c>
      <c r="O20" s="34">
        <v>540940382</v>
      </c>
      <c r="P20" s="35">
        <v>0.05467272428730619</v>
      </c>
      <c r="Q20" s="35">
        <v>0.04</v>
      </c>
      <c r="R20" s="46" t="str">
        <f t="shared" si="0"/>
        <v>Yes</v>
      </c>
      <c r="S20" s="46" t="s">
        <v>1</v>
      </c>
      <c r="T20" s="46" t="s">
        <v>1</v>
      </c>
      <c r="U20" s="47">
        <v>4.86</v>
      </c>
      <c r="V20" s="47">
        <v>17.93</v>
      </c>
      <c r="W20" s="47">
        <v>32.63</v>
      </c>
      <c r="X20" s="51">
        <v>21.37</v>
      </c>
      <c r="Y20" s="34" t="str">
        <f t="shared" si="1"/>
        <v>Yes</v>
      </c>
      <c r="Z20" s="40">
        <v>3.28</v>
      </c>
      <c r="AA20" s="40">
        <v>16.15</v>
      </c>
      <c r="AB20" s="40">
        <v>30.63</v>
      </c>
      <c r="AC20" s="40">
        <v>21.55</v>
      </c>
      <c r="AD20" s="34" t="str">
        <f t="shared" si="2"/>
        <v>Yes</v>
      </c>
    </row>
    <row r="21" spans="1:30" ht="51.75" customHeight="1">
      <c r="A21" s="37">
        <v>5</v>
      </c>
      <c r="B21" s="133" t="s">
        <v>59</v>
      </c>
      <c r="C21" s="133"/>
      <c r="D21" s="34">
        <v>31349727</v>
      </c>
      <c r="E21" s="34">
        <v>2661672</v>
      </c>
      <c r="F21" s="34">
        <v>0</v>
      </c>
      <c r="G21" s="34">
        <v>163402078</v>
      </c>
      <c r="H21" s="34">
        <v>846069</v>
      </c>
      <c r="I21" s="34">
        <v>228951</v>
      </c>
      <c r="J21" s="34">
        <v>9061404</v>
      </c>
      <c r="K21" s="34">
        <v>2679345</v>
      </c>
      <c r="L21" s="34">
        <v>8580676</v>
      </c>
      <c r="M21" s="34">
        <v>492376979</v>
      </c>
      <c r="N21" s="50">
        <v>100</v>
      </c>
      <c r="O21" s="34">
        <v>939198503</v>
      </c>
      <c r="P21" s="35">
        <v>0.05826441166738626</v>
      </c>
      <c r="Q21" s="35">
        <v>0.04</v>
      </c>
      <c r="R21" s="46" t="str">
        <f t="shared" si="0"/>
        <v>Yes</v>
      </c>
      <c r="S21" s="46" t="s">
        <v>1</v>
      </c>
      <c r="T21" s="46" t="s">
        <v>1</v>
      </c>
      <c r="U21" s="47">
        <v>-0.31</v>
      </c>
      <c r="V21" s="47">
        <v>16.91</v>
      </c>
      <c r="W21" s="47">
        <v>30.05</v>
      </c>
      <c r="X21" s="51">
        <v>21.37</v>
      </c>
      <c r="Y21" s="34" t="str">
        <f t="shared" si="1"/>
        <v>Yes</v>
      </c>
      <c r="Z21" s="40">
        <v>-1.74</v>
      </c>
      <c r="AA21" s="40">
        <v>15.24</v>
      </c>
      <c r="AB21" s="40">
        <v>28.19</v>
      </c>
      <c r="AC21" s="40">
        <v>21.55</v>
      </c>
      <c r="AD21" s="34" t="str">
        <f t="shared" si="2"/>
        <v>Yes</v>
      </c>
    </row>
    <row r="22" spans="1:30" s="5" customFormat="1" ht="47.25" customHeight="1">
      <c r="A22" s="37">
        <v>6</v>
      </c>
      <c r="B22" s="133" t="s">
        <v>58</v>
      </c>
      <c r="C22" s="133"/>
      <c r="D22" s="34">
        <v>287288</v>
      </c>
      <c r="E22" s="34">
        <v>2312699</v>
      </c>
      <c r="F22" s="34">
        <v>77581</v>
      </c>
      <c r="G22" s="34">
        <v>13392852</v>
      </c>
      <c r="H22" s="34">
        <v>16502</v>
      </c>
      <c r="I22" s="34">
        <v>1272</v>
      </c>
      <c r="J22" s="34">
        <v>10092</v>
      </c>
      <c r="K22" s="34">
        <v>103420</v>
      </c>
      <c r="L22" s="34">
        <v>455075</v>
      </c>
      <c r="M22" s="34">
        <v>17130077</v>
      </c>
      <c r="N22" s="50">
        <v>100</v>
      </c>
      <c r="O22" s="34">
        <v>20003948</v>
      </c>
      <c r="P22" s="35">
        <v>-0.12276605645146837</v>
      </c>
      <c r="Q22" s="35">
        <v>0.04</v>
      </c>
      <c r="R22" s="46" t="str">
        <f t="shared" si="0"/>
        <v>No</v>
      </c>
      <c r="S22" s="46" t="s">
        <v>1</v>
      </c>
      <c r="T22" s="46" t="s">
        <v>1</v>
      </c>
      <c r="U22" s="47">
        <v>-4.17</v>
      </c>
      <c r="V22" s="47">
        <v>-0.69</v>
      </c>
      <c r="W22" s="47">
        <v>10.69</v>
      </c>
      <c r="X22" s="51">
        <v>21.37</v>
      </c>
      <c r="Y22" s="34" t="str">
        <f t="shared" si="1"/>
        <v>No</v>
      </c>
      <c r="Z22" s="40">
        <v>0.93</v>
      </c>
      <c r="AA22" s="40">
        <v>4.59</v>
      </c>
      <c r="AB22" s="40">
        <v>16.58</v>
      </c>
      <c r="AC22" s="40">
        <v>21.55</v>
      </c>
      <c r="AD22" s="34" t="str">
        <f t="shared" si="2"/>
        <v>No</v>
      </c>
    </row>
    <row r="23" spans="1:30" s="5" customFormat="1" ht="47.25" customHeight="1">
      <c r="A23" s="37">
        <v>7</v>
      </c>
      <c r="B23" s="133" t="s">
        <v>26</v>
      </c>
      <c r="C23" s="133"/>
      <c r="D23" s="34">
        <v>2306820</v>
      </c>
      <c r="E23" s="34">
        <v>111562</v>
      </c>
      <c r="F23" s="34">
        <v>0</v>
      </c>
      <c r="G23" s="34">
        <v>36939426</v>
      </c>
      <c r="H23" s="34">
        <v>77845</v>
      </c>
      <c r="I23" s="34">
        <v>26592</v>
      </c>
      <c r="J23" s="34">
        <v>49096</v>
      </c>
      <c r="K23" s="34">
        <v>95802</v>
      </c>
      <c r="L23" s="34">
        <v>332710</v>
      </c>
      <c r="M23" s="34">
        <v>43505511</v>
      </c>
      <c r="N23" s="50">
        <v>100</v>
      </c>
      <c r="O23" s="34">
        <v>123343541</v>
      </c>
      <c r="P23" s="35">
        <v>0.050459308477034094</v>
      </c>
      <c r="Q23" s="35">
        <v>0.04</v>
      </c>
      <c r="R23" s="46" t="str">
        <f t="shared" si="0"/>
        <v>Yes</v>
      </c>
      <c r="S23" s="46" t="s">
        <v>1</v>
      </c>
      <c r="T23" s="46" t="s">
        <v>1</v>
      </c>
      <c r="U23" s="47">
        <v>4.62</v>
      </c>
      <c r="V23" s="47">
        <v>17.42</v>
      </c>
      <c r="W23" s="47">
        <v>40.54</v>
      </c>
      <c r="X23" s="51">
        <v>21.37</v>
      </c>
      <c r="Y23" s="34" t="str">
        <f t="shared" si="1"/>
        <v>Yes</v>
      </c>
      <c r="Z23" s="40">
        <v>6.57</v>
      </c>
      <c r="AA23" s="40">
        <v>19.6</v>
      </c>
      <c r="AB23" s="40">
        <v>43.15</v>
      </c>
      <c r="AC23" s="40">
        <v>21.55</v>
      </c>
      <c r="AD23" s="34" t="str">
        <f t="shared" si="2"/>
        <v>Yes</v>
      </c>
    </row>
    <row r="24" spans="1:30" s="5" customFormat="1" ht="46.5" customHeight="1">
      <c r="A24" s="37">
        <v>8</v>
      </c>
      <c r="B24" s="133" t="s">
        <v>33</v>
      </c>
      <c r="C24" s="133"/>
      <c r="D24" s="34">
        <v>6001871</v>
      </c>
      <c r="E24" s="34">
        <v>260139</v>
      </c>
      <c r="F24" s="34">
        <v>0</v>
      </c>
      <c r="G24" s="34">
        <v>40710689</v>
      </c>
      <c r="H24" s="34">
        <v>2293780</v>
      </c>
      <c r="I24" s="34">
        <v>93155</v>
      </c>
      <c r="J24" s="34">
        <v>860342</v>
      </c>
      <c r="K24" s="34">
        <v>638455</v>
      </c>
      <c r="L24" s="34">
        <v>804602</v>
      </c>
      <c r="M24" s="34">
        <v>138658591</v>
      </c>
      <c r="N24" s="50">
        <v>100</v>
      </c>
      <c r="O24" s="34">
        <v>166785292</v>
      </c>
      <c r="P24" s="35">
        <v>0.041409132738122224</v>
      </c>
      <c r="Q24" s="35">
        <v>0.04</v>
      </c>
      <c r="R24" s="46" t="str">
        <f t="shared" si="0"/>
        <v>Yes</v>
      </c>
      <c r="S24" s="46" t="s">
        <v>1</v>
      </c>
      <c r="T24" s="46" t="s">
        <v>1</v>
      </c>
      <c r="U24" s="47">
        <v>4.6</v>
      </c>
      <c r="V24" s="47">
        <v>22.59</v>
      </c>
      <c r="W24" s="47">
        <v>33.11</v>
      </c>
      <c r="X24" s="51">
        <v>21.37</v>
      </c>
      <c r="Y24" s="34" t="str">
        <f t="shared" si="1"/>
        <v>Yes</v>
      </c>
      <c r="Z24" s="40">
        <v>3.83</v>
      </c>
      <c r="AA24" s="40">
        <v>21.68</v>
      </c>
      <c r="AB24" s="40">
        <v>32.12</v>
      </c>
      <c r="AC24" s="40">
        <v>21.55</v>
      </c>
      <c r="AD24" s="34" t="str">
        <f t="shared" si="2"/>
        <v>Yes</v>
      </c>
    </row>
    <row r="25" spans="1:30" s="5" customFormat="1" ht="47.25" customHeight="1">
      <c r="A25" s="37">
        <v>9</v>
      </c>
      <c r="B25" s="133" t="s">
        <v>57</v>
      </c>
      <c r="C25" s="133"/>
      <c r="D25" s="34">
        <v>2299724</v>
      </c>
      <c r="E25" s="34">
        <v>1984298</v>
      </c>
      <c r="F25" s="34">
        <v>277728</v>
      </c>
      <c r="G25" s="34">
        <v>24847633</v>
      </c>
      <c r="H25" s="34">
        <v>329343</v>
      </c>
      <c r="I25" s="34">
        <v>62172</v>
      </c>
      <c r="J25" s="34">
        <v>73428</v>
      </c>
      <c r="K25" s="34">
        <v>347321</v>
      </c>
      <c r="L25" s="34">
        <v>60858</v>
      </c>
      <c r="M25" s="34">
        <v>45215091</v>
      </c>
      <c r="N25" s="50">
        <v>100</v>
      </c>
      <c r="O25" s="34">
        <v>77748701</v>
      </c>
      <c r="P25" s="35">
        <v>0.0008337481837645754</v>
      </c>
      <c r="Q25" s="35">
        <v>0.04</v>
      </c>
      <c r="R25" s="46" t="str">
        <f t="shared" si="0"/>
        <v>No</v>
      </c>
      <c r="S25" s="46" t="s">
        <v>1</v>
      </c>
      <c r="T25" s="46" t="s">
        <v>1</v>
      </c>
      <c r="U25" s="47">
        <v>-0.28</v>
      </c>
      <c r="V25" s="47">
        <v>5.3</v>
      </c>
      <c r="W25" s="47">
        <v>19</v>
      </c>
      <c r="X25" s="51">
        <v>21.37</v>
      </c>
      <c r="Y25" s="34" t="str">
        <f t="shared" si="1"/>
        <v>No</v>
      </c>
      <c r="Z25" s="40">
        <v>2.16</v>
      </c>
      <c r="AA25" s="40">
        <v>7.87</v>
      </c>
      <c r="AB25" s="40">
        <v>21.91</v>
      </c>
      <c r="AC25" s="40">
        <v>21.55</v>
      </c>
      <c r="AD25" s="34" t="str">
        <f t="shared" si="2"/>
        <v>Yes</v>
      </c>
    </row>
    <row r="26" spans="1:30" s="5" customFormat="1" ht="47.25" customHeight="1">
      <c r="A26" s="37">
        <v>10</v>
      </c>
      <c r="B26" s="133" t="s">
        <v>27</v>
      </c>
      <c r="C26" s="133"/>
      <c r="D26" s="34">
        <v>3897142</v>
      </c>
      <c r="E26" s="34">
        <v>53847</v>
      </c>
      <c r="F26" s="34">
        <v>0</v>
      </c>
      <c r="G26" s="34">
        <v>44643079</v>
      </c>
      <c r="H26" s="34">
        <v>435150</v>
      </c>
      <c r="I26" s="34">
        <v>201583</v>
      </c>
      <c r="J26" s="34">
        <v>426686</v>
      </c>
      <c r="K26" s="34">
        <v>191244</v>
      </c>
      <c r="L26" s="34">
        <v>615875</v>
      </c>
      <c r="M26" s="34">
        <v>76625529</v>
      </c>
      <c r="N26" s="50">
        <v>100</v>
      </c>
      <c r="O26" s="34">
        <v>161836802</v>
      </c>
      <c r="P26" s="35">
        <v>0.0501568478568024</v>
      </c>
      <c r="Q26" s="35">
        <v>0.04</v>
      </c>
      <c r="R26" s="46" t="str">
        <f t="shared" si="0"/>
        <v>Yes</v>
      </c>
      <c r="S26" s="46" t="s">
        <v>1</v>
      </c>
      <c r="T26" s="46" t="s">
        <v>1</v>
      </c>
      <c r="U26" s="47">
        <v>3.57</v>
      </c>
      <c r="V26" s="47">
        <v>17.18</v>
      </c>
      <c r="W26" s="47">
        <v>35</v>
      </c>
      <c r="X26" s="51">
        <v>21.37</v>
      </c>
      <c r="Y26" s="34" t="str">
        <f t="shared" si="1"/>
        <v>Yes</v>
      </c>
      <c r="Z26" s="40">
        <v>2.68</v>
      </c>
      <c r="AA26" s="40">
        <v>16.17</v>
      </c>
      <c r="AB26" s="40">
        <v>33.84</v>
      </c>
      <c r="AC26" s="40">
        <v>21.55</v>
      </c>
      <c r="AD26" s="34" t="str">
        <f t="shared" si="2"/>
        <v>Yes</v>
      </c>
    </row>
    <row r="27" spans="1:30" s="5" customFormat="1" ht="47.25" customHeight="1">
      <c r="A27" s="83">
        <v>11</v>
      </c>
      <c r="B27" s="142" t="s">
        <v>28</v>
      </c>
      <c r="C27" s="142"/>
      <c r="D27" s="84">
        <v>2245460</v>
      </c>
      <c r="E27" s="84">
        <v>96098</v>
      </c>
      <c r="F27" s="84">
        <v>0</v>
      </c>
      <c r="G27" s="84">
        <v>26168794</v>
      </c>
      <c r="H27" s="84">
        <v>250180</v>
      </c>
      <c r="I27" s="84">
        <v>26288</v>
      </c>
      <c r="J27" s="84">
        <v>86823</v>
      </c>
      <c r="K27" s="84">
        <v>22663</v>
      </c>
      <c r="L27" s="84">
        <v>0</v>
      </c>
      <c r="M27" s="84">
        <v>35817644</v>
      </c>
      <c r="N27" s="93">
        <v>100</v>
      </c>
      <c r="O27" s="84">
        <v>71694663</v>
      </c>
      <c r="P27" s="86">
        <v>0.06000846956879687</v>
      </c>
      <c r="Q27" s="86">
        <v>0.04</v>
      </c>
      <c r="R27" s="91" t="str">
        <f t="shared" si="0"/>
        <v>Yes</v>
      </c>
      <c r="S27" s="91" t="s">
        <v>1</v>
      </c>
      <c r="T27" s="91" t="s">
        <v>1</v>
      </c>
      <c r="U27" s="92">
        <v>2.55</v>
      </c>
      <c r="V27" s="92">
        <v>16.29</v>
      </c>
      <c r="W27" s="92" t="s">
        <v>0</v>
      </c>
      <c r="X27" s="94">
        <v>21.37</v>
      </c>
      <c r="Y27" s="92" t="s">
        <v>0</v>
      </c>
      <c r="Z27" s="89">
        <v>1.53</v>
      </c>
      <c r="AA27" s="89">
        <v>15.13</v>
      </c>
      <c r="AB27" s="89" t="s">
        <v>0</v>
      </c>
      <c r="AC27" s="89">
        <v>21.55</v>
      </c>
      <c r="AD27" s="86" t="s">
        <v>0</v>
      </c>
    </row>
    <row r="28" spans="1:30" s="5" customFormat="1" ht="47.25" customHeight="1">
      <c r="A28" s="138" t="s">
        <v>29</v>
      </c>
      <c r="B28" s="138"/>
      <c r="C28" s="138"/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1</v>
      </c>
      <c r="N28" s="31"/>
      <c r="O28" s="31" t="s">
        <v>1</v>
      </c>
      <c r="P28" s="33"/>
      <c r="Q28" s="33" t="s">
        <v>1</v>
      </c>
      <c r="R28" s="45" t="s">
        <v>1</v>
      </c>
      <c r="S28" s="45" t="s">
        <v>1</v>
      </c>
      <c r="T28" s="45" t="s">
        <v>1</v>
      </c>
      <c r="U28" s="110">
        <v>1.86</v>
      </c>
      <c r="V28" s="110">
        <v>15.71</v>
      </c>
      <c r="W28" s="110">
        <v>26.7</v>
      </c>
      <c r="X28" s="33" t="s">
        <v>1</v>
      </c>
      <c r="Y28" s="33" t="s">
        <v>1</v>
      </c>
      <c r="Z28" s="111">
        <v>1.41</v>
      </c>
      <c r="AA28" s="111">
        <v>15.41</v>
      </c>
      <c r="AB28" s="111">
        <v>26.36</v>
      </c>
      <c r="AC28" s="33" t="s">
        <v>1</v>
      </c>
      <c r="AD28" s="33" t="s">
        <v>1</v>
      </c>
    </row>
    <row r="29" spans="1:30" s="5" customFormat="1" ht="47.25" customHeight="1">
      <c r="A29" s="139" t="s">
        <v>30</v>
      </c>
      <c r="B29" s="139"/>
      <c r="C29" s="139"/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/>
      <c r="O29" s="41" t="s">
        <v>1</v>
      </c>
      <c r="P29" s="42"/>
      <c r="Q29" s="42" t="s">
        <v>1</v>
      </c>
      <c r="R29" s="48" t="s">
        <v>1</v>
      </c>
      <c r="S29" s="48" t="s">
        <v>1</v>
      </c>
      <c r="T29" s="48" t="s">
        <v>1</v>
      </c>
      <c r="U29" s="53" t="s">
        <v>1</v>
      </c>
      <c r="V29" s="53" t="s">
        <v>1</v>
      </c>
      <c r="W29" s="53">
        <v>30.52</v>
      </c>
      <c r="X29" s="42" t="s">
        <v>1</v>
      </c>
      <c r="Y29" s="42" t="s">
        <v>1</v>
      </c>
      <c r="Z29" s="42" t="s">
        <v>1</v>
      </c>
      <c r="AA29" s="42" t="s">
        <v>1</v>
      </c>
      <c r="AB29" s="54">
        <v>25.36</v>
      </c>
      <c r="AC29" s="42" t="s">
        <v>1</v>
      </c>
      <c r="AD29" s="42" t="s">
        <v>1</v>
      </c>
    </row>
    <row r="30" spans="1:29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0"/>
      <c r="AB30" s="11"/>
      <c r="AC30" s="10"/>
    </row>
    <row r="31" spans="1:29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0"/>
      <c r="AB31" s="11"/>
      <c r="AC31" s="10"/>
    </row>
    <row r="32" spans="1:29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  <c r="Z32" s="11"/>
      <c r="AA32" s="11"/>
      <c r="AB32" s="11"/>
      <c r="AC32" s="11"/>
    </row>
  </sheetData>
  <sheetProtection/>
  <mergeCells count="71">
    <mergeCell ref="Z12:Z13"/>
    <mergeCell ref="AA12:AA13"/>
    <mergeCell ref="AB12:AB13"/>
    <mergeCell ref="AC12:AC13"/>
    <mergeCell ref="AC15:AC16"/>
    <mergeCell ref="A9:AD9"/>
    <mergeCell ref="E12:E13"/>
    <mergeCell ref="V12:V13"/>
    <mergeCell ref="W12:W13"/>
    <mergeCell ref="L12:L13"/>
    <mergeCell ref="Z17:Z18"/>
    <mergeCell ref="AA17:AA18"/>
    <mergeCell ref="AB17:AB18"/>
    <mergeCell ref="AC17:AC18"/>
    <mergeCell ref="Z15:Z16"/>
    <mergeCell ref="AA15:AA16"/>
    <mergeCell ref="AB15:AB16"/>
    <mergeCell ref="G12:G13"/>
    <mergeCell ref="H12:K12"/>
    <mergeCell ref="M12:M13"/>
    <mergeCell ref="D12:D13"/>
    <mergeCell ref="O12:O13"/>
    <mergeCell ref="P12:P13"/>
    <mergeCell ref="A11:A13"/>
    <mergeCell ref="X12:X13"/>
    <mergeCell ref="R12:R13"/>
    <mergeCell ref="F12:F13"/>
    <mergeCell ref="Q12:Q13"/>
    <mergeCell ref="S12:S13"/>
    <mergeCell ref="T12:T13"/>
    <mergeCell ref="U12:U13"/>
    <mergeCell ref="B11:C13"/>
    <mergeCell ref="D11:T11"/>
    <mergeCell ref="B14:C14"/>
    <mergeCell ref="B20:C20"/>
    <mergeCell ref="T15:T16"/>
    <mergeCell ref="X17:X18"/>
    <mergeCell ref="W17:W18"/>
    <mergeCell ref="S15:S16"/>
    <mergeCell ref="U15:U16"/>
    <mergeCell ref="V15:V16"/>
    <mergeCell ref="U17:U18"/>
    <mergeCell ref="V17:V18"/>
    <mergeCell ref="B22:C22"/>
    <mergeCell ref="A28:C28"/>
    <mergeCell ref="A15:A16"/>
    <mergeCell ref="B15:C15"/>
    <mergeCell ref="A17:A18"/>
    <mergeCell ref="B17:C17"/>
    <mergeCell ref="B16:C16"/>
    <mergeCell ref="B18:C18"/>
    <mergeCell ref="A29:C29"/>
    <mergeCell ref="S17:S18"/>
    <mergeCell ref="T17:T18"/>
    <mergeCell ref="B25:C25"/>
    <mergeCell ref="B26:C26"/>
    <mergeCell ref="B27:C27"/>
    <mergeCell ref="B21:C21"/>
    <mergeCell ref="B24:C24"/>
    <mergeCell ref="B19:C19"/>
    <mergeCell ref="B23:C23"/>
    <mergeCell ref="AD17:AD18"/>
    <mergeCell ref="AD15:AD16"/>
    <mergeCell ref="Y12:Y13"/>
    <mergeCell ref="AD12:AD13"/>
    <mergeCell ref="Z11:AD11"/>
    <mergeCell ref="U11:Y11"/>
    <mergeCell ref="Y15:Y16"/>
    <mergeCell ref="Y17:Y18"/>
    <mergeCell ref="W15:W16"/>
    <mergeCell ref="X15:X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9" width="14.75390625" style="1" customWidth="1"/>
    <col min="30" max="30" width="11.87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17" t="s">
        <v>82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Z10" s="8"/>
      <c r="AA10" s="8"/>
      <c r="AC10" s="1" t="s">
        <v>55</v>
      </c>
    </row>
    <row r="11" spans="1:30" ht="46.5" customHeight="1">
      <c r="A11" s="147" t="s">
        <v>2</v>
      </c>
      <c r="B11" s="147" t="s">
        <v>3</v>
      </c>
      <c r="C11" s="147" t="s">
        <v>3</v>
      </c>
      <c r="D11" s="182" t="s">
        <v>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78" t="s">
        <v>54</v>
      </c>
      <c r="V11" s="179"/>
      <c r="W11" s="179"/>
      <c r="X11" s="179"/>
      <c r="Y11" s="180"/>
      <c r="Z11" s="178" t="s">
        <v>53</v>
      </c>
      <c r="AA11" s="179"/>
      <c r="AB11" s="179"/>
      <c r="AC11" s="179"/>
      <c r="AD11" s="180"/>
    </row>
    <row r="12" spans="1:30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82" t="s">
        <v>9</v>
      </c>
      <c r="I12" s="182"/>
      <c r="J12" s="182"/>
      <c r="K12" s="182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81</v>
      </c>
      <c r="V12" s="152" t="s">
        <v>80</v>
      </c>
      <c r="W12" s="152" t="s">
        <v>79</v>
      </c>
      <c r="X12" s="147" t="s">
        <v>18</v>
      </c>
      <c r="Y12" s="147" t="s">
        <v>49</v>
      </c>
      <c r="Z12" s="152" t="s">
        <v>81</v>
      </c>
      <c r="AA12" s="152" t="s">
        <v>80</v>
      </c>
      <c r="AB12" s="152" t="s">
        <v>79</v>
      </c>
      <c r="AC12" s="147" t="s">
        <v>18</v>
      </c>
      <c r="AD12" s="147" t="s">
        <v>49</v>
      </c>
    </row>
    <row r="13" spans="1:30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47"/>
      <c r="Z13" s="153"/>
      <c r="AA13" s="153"/>
      <c r="AB13" s="153"/>
      <c r="AC13" s="147"/>
      <c r="AD13" s="147"/>
    </row>
    <row r="14" spans="1:30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</row>
    <row r="15" spans="1:30" s="5" customFormat="1" ht="47.25" customHeight="1">
      <c r="A15" s="145">
        <v>1</v>
      </c>
      <c r="B15" s="131" t="s">
        <v>62</v>
      </c>
      <c r="C15" s="131"/>
      <c r="D15" s="31">
        <v>2994992</v>
      </c>
      <c r="E15" s="31">
        <v>385436</v>
      </c>
      <c r="F15" s="31">
        <f aca="true" t="shared" si="0" ref="F15:K15">F16</f>
        <v>35830</v>
      </c>
      <c r="G15" s="31">
        <f t="shared" si="0"/>
        <v>207161722</v>
      </c>
      <c r="H15" s="31">
        <f t="shared" si="0"/>
        <v>805552</v>
      </c>
      <c r="I15" s="31">
        <f t="shared" si="0"/>
        <v>61501</v>
      </c>
      <c r="J15" s="31">
        <f t="shared" si="0"/>
        <v>728803</v>
      </c>
      <c r="K15" s="31">
        <f t="shared" si="0"/>
        <v>2830603</v>
      </c>
      <c r="L15" s="31">
        <v>2888797</v>
      </c>
      <c r="M15" s="31">
        <f aca="true" t="shared" si="1" ref="M15:M27">G15+(H15+I15+J15+K15)*25+L15</f>
        <v>320711994</v>
      </c>
      <c r="N15" s="52" t="s">
        <v>1</v>
      </c>
      <c r="O15" s="31">
        <f>O16</f>
        <v>385950030</v>
      </c>
      <c r="P15" s="33">
        <v>0.008025038190495614</v>
      </c>
      <c r="Q15" s="33">
        <v>0.016</v>
      </c>
      <c r="R15" s="45" t="str">
        <f aca="true" t="shared" si="2" ref="R15:R27">IF(P15&gt;Q15,"Yes","No")</f>
        <v>No</v>
      </c>
      <c r="S15" s="171">
        <f>P15+P16</f>
        <v>0.032831073287171234</v>
      </c>
      <c r="T15" s="168" t="str">
        <f>IF(S15&gt;=0.04,"Yes","No")</f>
        <v>No</v>
      </c>
      <c r="U15" s="174" t="s">
        <v>0</v>
      </c>
      <c r="V15" s="174" t="s">
        <v>0</v>
      </c>
      <c r="W15" s="174" t="s">
        <v>0</v>
      </c>
      <c r="X15" s="174" t="s">
        <v>0</v>
      </c>
      <c r="Y15" s="174" t="s">
        <v>0</v>
      </c>
      <c r="Z15" s="183">
        <v>2.18</v>
      </c>
      <c r="AA15" s="183">
        <v>10.91</v>
      </c>
      <c r="AB15" s="183">
        <v>17.52</v>
      </c>
      <c r="AC15" s="128">
        <v>20.86</v>
      </c>
      <c r="AD15" s="150" t="str">
        <f>IF(AB15&gt;AC15,"Yes","No")</f>
        <v>No</v>
      </c>
    </row>
    <row r="16" spans="1:30" s="5" customFormat="1" ht="47.25" customHeight="1">
      <c r="A16" s="146"/>
      <c r="B16" s="133" t="s">
        <v>23</v>
      </c>
      <c r="C16" s="133"/>
      <c r="D16" s="34">
        <v>8646976</v>
      </c>
      <c r="E16" s="34">
        <v>657052</v>
      </c>
      <c r="F16" s="34">
        <v>35830</v>
      </c>
      <c r="G16" s="34">
        <v>207161722</v>
      </c>
      <c r="H16" s="34">
        <v>805552</v>
      </c>
      <c r="I16" s="34">
        <v>61501</v>
      </c>
      <c r="J16" s="34">
        <v>728803</v>
      </c>
      <c r="K16" s="34">
        <v>2830603</v>
      </c>
      <c r="L16" s="34">
        <v>2828369</v>
      </c>
      <c r="M16" s="34">
        <f t="shared" si="1"/>
        <v>320651566</v>
      </c>
      <c r="N16" s="34">
        <f>O16/O15*100</f>
        <v>100</v>
      </c>
      <c r="O16" s="34">
        <v>385950030</v>
      </c>
      <c r="P16" s="35">
        <v>0.024806035096675623</v>
      </c>
      <c r="Q16" s="35">
        <v>0.024</v>
      </c>
      <c r="R16" s="46" t="str">
        <f t="shared" si="2"/>
        <v>Yes</v>
      </c>
      <c r="S16" s="172"/>
      <c r="T16" s="169"/>
      <c r="U16" s="181"/>
      <c r="V16" s="181"/>
      <c r="W16" s="181"/>
      <c r="X16" s="175"/>
      <c r="Y16" s="175"/>
      <c r="Z16" s="175"/>
      <c r="AA16" s="175">
        <v>13.86</v>
      </c>
      <c r="AB16" s="175">
        <v>17.56</v>
      </c>
      <c r="AC16" s="125"/>
      <c r="AD16" s="141"/>
    </row>
    <row r="17" spans="1:30" s="5" customFormat="1" ht="54" customHeight="1">
      <c r="A17" s="132">
        <v>2</v>
      </c>
      <c r="B17" s="121" t="s">
        <v>61</v>
      </c>
      <c r="C17" s="121"/>
      <c r="D17" s="34">
        <v>1845447</v>
      </c>
      <c r="E17" s="34">
        <v>11157</v>
      </c>
      <c r="F17" s="34">
        <v>0</v>
      </c>
      <c r="G17" s="34">
        <f>G18</f>
        <v>64675579</v>
      </c>
      <c r="H17" s="34">
        <f>H18</f>
        <v>678531</v>
      </c>
      <c r="I17" s="34">
        <f>I18</f>
        <v>330997</v>
      </c>
      <c r="J17" s="34">
        <f>J18</f>
        <v>1615338</v>
      </c>
      <c r="K17" s="34">
        <f>K18</f>
        <v>380622</v>
      </c>
      <c r="L17" s="34">
        <v>1022931</v>
      </c>
      <c r="M17" s="34">
        <f t="shared" si="1"/>
        <v>140835710</v>
      </c>
      <c r="N17" s="34" t="s">
        <v>1</v>
      </c>
      <c r="O17" s="34">
        <f>O18</f>
        <v>273735829</v>
      </c>
      <c r="P17" s="35">
        <v>0.0130243245835875</v>
      </c>
      <c r="Q17" s="35">
        <v>0.008</v>
      </c>
      <c r="R17" s="46" t="str">
        <f t="shared" si="2"/>
        <v>Yes</v>
      </c>
      <c r="S17" s="172">
        <f>P17+P18</f>
        <v>0.056035984847564814</v>
      </c>
      <c r="T17" s="169" t="str">
        <f>IF(S17&gt;=0.04,"Yes","No")</f>
        <v>Yes</v>
      </c>
      <c r="U17" s="175">
        <v>3.49</v>
      </c>
      <c r="V17" s="175">
        <v>20.81</v>
      </c>
      <c r="W17" s="175">
        <v>33.88</v>
      </c>
      <c r="X17" s="144">
        <v>20.27</v>
      </c>
      <c r="Y17" s="141" t="str">
        <f>IF(W17&gt;X17,"Yes","No")</f>
        <v>Yes</v>
      </c>
      <c r="Z17" s="175">
        <v>3.95</v>
      </c>
      <c r="AA17" s="175">
        <v>21.34</v>
      </c>
      <c r="AB17" s="175">
        <v>34.47</v>
      </c>
      <c r="AC17" s="125">
        <v>20.86</v>
      </c>
      <c r="AD17" s="141" t="str">
        <f>IF(AB17&gt;AC17,"Yes","No")</f>
        <v>Yes</v>
      </c>
    </row>
    <row r="18" spans="1:30" s="5" customFormat="1" ht="47.25" customHeight="1">
      <c r="A18" s="132"/>
      <c r="B18" s="133" t="s">
        <v>24</v>
      </c>
      <c r="C18" s="133"/>
      <c r="D18" s="34">
        <v>6485877</v>
      </c>
      <c r="E18" s="34">
        <v>443676</v>
      </c>
      <c r="F18" s="34">
        <v>0</v>
      </c>
      <c r="G18" s="34">
        <v>64675579</v>
      </c>
      <c r="H18" s="34">
        <v>678531</v>
      </c>
      <c r="I18" s="34">
        <v>330997</v>
      </c>
      <c r="J18" s="34">
        <v>1615338</v>
      </c>
      <c r="K18" s="34">
        <v>380622</v>
      </c>
      <c r="L18" s="34">
        <v>665430</v>
      </c>
      <c r="M18" s="34">
        <f t="shared" si="1"/>
        <v>140478209</v>
      </c>
      <c r="N18" s="34">
        <f>O18/O17*100</f>
        <v>100</v>
      </c>
      <c r="O18" s="34">
        <v>273735829</v>
      </c>
      <c r="P18" s="35">
        <v>0.04301166026397731</v>
      </c>
      <c r="Q18" s="35">
        <v>0.032</v>
      </c>
      <c r="R18" s="46" t="str">
        <f t="shared" si="2"/>
        <v>Yes</v>
      </c>
      <c r="S18" s="172"/>
      <c r="T18" s="169"/>
      <c r="U18" s="175"/>
      <c r="V18" s="175"/>
      <c r="W18" s="175"/>
      <c r="X18" s="144"/>
      <c r="Y18" s="141"/>
      <c r="Z18" s="175"/>
      <c r="AA18" s="175">
        <v>22</v>
      </c>
      <c r="AB18" s="175">
        <v>34.48</v>
      </c>
      <c r="AC18" s="125"/>
      <c r="AD18" s="141"/>
    </row>
    <row r="19" spans="1:30" s="5" customFormat="1" ht="47.25" customHeight="1">
      <c r="A19" s="37">
        <v>3</v>
      </c>
      <c r="B19" s="133" t="s">
        <v>60</v>
      </c>
      <c r="C19" s="133"/>
      <c r="D19" s="34">
        <v>3362669</v>
      </c>
      <c r="E19" s="34">
        <v>310132</v>
      </c>
      <c r="F19" s="34">
        <v>0</v>
      </c>
      <c r="G19" s="34">
        <v>39546896</v>
      </c>
      <c r="H19" s="34">
        <v>205662</v>
      </c>
      <c r="I19" s="34">
        <v>15966</v>
      </c>
      <c r="J19" s="34">
        <v>150299</v>
      </c>
      <c r="K19" s="34">
        <v>393907</v>
      </c>
      <c r="L19" s="34">
        <v>41838</v>
      </c>
      <c r="M19" s="34">
        <f t="shared" si="1"/>
        <v>58734584</v>
      </c>
      <c r="N19" s="36">
        <f aca="true" t="shared" si="3" ref="N19:N27">O19/O19*100</f>
        <v>100</v>
      </c>
      <c r="O19" s="34">
        <v>86195096.169</v>
      </c>
      <c r="P19" s="35">
        <v>0.051971713973491325</v>
      </c>
      <c r="Q19" s="35">
        <v>0.04</v>
      </c>
      <c r="R19" s="46" t="str">
        <f t="shared" si="2"/>
        <v>Yes</v>
      </c>
      <c r="S19" s="46" t="s">
        <v>1</v>
      </c>
      <c r="T19" s="46" t="s">
        <v>1</v>
      </c>
      <c r="U19" s="47">
        <v>1.01</v>
      </c>
      <c r="V19" s="47">
        <v>8.94</v>
      </c>
      <c r="W19" s="47">
        <v>27.17</v>
      </c>
      <c r="X19" s="51">
        <v>20.27</v>
      </c>
      <c r="Y19" s="34" t="str">
        <f aca="true" t="shared" si="4" ref="Y19:Y26">IF(W19&gt;X19,"Yes","No")</f>
        <v>Yes</v>
      </c>
      <c r="Z19" s="40">
        <v>1.74</v>
      </c>
      <c r="AA19" s="40">
        <v>9.73</v>
      </c>
      <c r="AB19" s="40">
        <v>28.09</v>
      </c>
      <c r="AC19" s="40">
        <v>20.86</v>
      </c>
      <c r="AD19" s="34" t="str">
        <f aca="true" t="shared" si="5" ref="AD19:AD26">IF(AB19&gt;AC19,"Yes","No")</f>
        <v>Yes</v>
      </c>
    </row>
    <row r="20" spans="1:30" s="5" customFormat="1" ht="47.25" customHeight="1">
      <c r="A20" s="37">
        <v>4</v>
      </c>
      <c r="B20" s="133" t="s">
        <v>25</v>
      </c>
      <c r="C20" s="133"/>
      <c r="D20" s="34">
        <v>21949985</v>
      </c>
      <c r="E20" s="34">
        <v>787261</v>
      </c>
      <c r="F20" s="34">
        <v>0</v>
      </c>
      <c r="G20" s="34">
        <v>211753700</v>
      </c>
      <c r="H20" s="34">
        <v>985693</v>
      </c>
      <c r="I20" s="34">
        <v>678318</v>
      </c>
      <c r="J20" s="34">
        <v>4877392</v>
      </c>
      <c r="K20" s="34">
        <v>562220</v>
      </c>
      <c r="L20" s="34">
        <v>3519702</v>
      </c>
      <c r="M20" s="34">
        <f t="shared" si="1"/>
        <v>392863977</v>
      </c>
      <c r="N20" s="36">
        <f t="shared" si="3"/>
        <v>100</v>
      </c>
      <c r="O20" s="34">
        <v>553627910</v>
      </c>
      <c r="P20" s="35">
        <v>0.05386781491549173</v>
      </c>
      <c r="Q20" s="35">
        <v>0.04</v>
      </c>
      <c r="R20" s="46" t="str">
        <f t="shared" si="2"/>
        <v>Yes</v>
      </c>
      <c r="S20" s="46" t="s">
        <v>1</v>
      </c>
      <c r="T20" s="46" t="s">
        <v>1</v>
      </c>
      <c r="U20" s="47">
        <v>4.56</v>
      </c>
      <c r="V20" s="47">
        <v>16.82</v>
      </c>
      <c r="W20" s="47">
        <v>32.82</v>
      </c>
      <c r="X20" s="51">
        <v>20.27</v>
      </c>
      <c r="Y20" s="34" t="str">
        <f t="shared" si="4"/>
        <v>Yes</v>
      </c>
      <c r="Z20" s="40">
        <v>2.81</v>
      </c>
      <c r="AA20" s="40">
        <v>14.86</v>
      </c>
      <c r="AB20" s="40">
        <v>30.6</v>
      </c>
      <c r="AC20" s="40">
        <v>20.86</v>
      </c>
      <c r="AD20" s="34" t="str">
        <f t="shared" si="5"/>
        <v>Yes</v>
      </c>
    </row>
    <row r="21" spans="1:30" ht="51.75" customHeight="1">
      <c r="A21" s="37">
        <v>5</v>
      </c>
      <c r="B21" s="133" t="s">
        <v>59</v>
      </c>
      <c r="C21" s="133"/>
      <c r="D21" s="34">
        <v>31538148</v>
      </c>
      <c r="E21" s="34">
        <v>2120046</v>
      </c>
      <c r="F21" s="34">
        <v>0</v>
      </c>
      <c r="G21" s="34">
        <v>167890057</v>
      </c>
      <c r="H21" s="34">
        <v>822199</v>
      </c>
      <c r="I21" s="34">
        <v>236226</v>
      </c>
      <c r="J21" s="34">
        <v>9133175</v>
      </c>
      <c r="K21" s="34">
        <v>2695025</v>
      </c>
      <c r="L21" s="34">
        <v>8580676</v>
      </c>
      <c r="M21" s="34">
        <f t="shared" si="1"/>
        <v>498636358</v>
      </c>
      <c r="N21" s="36">
        <f t="shared" si="3"/>
        <v>100</v>
      </c>
      <c r="O21" s="34">
        <v>954516723</v>
      </c>
      <c r="P21" s="35">
        <v>0.0589971058628661</v>
      </c>
      <c r="Q21" s="35">
        <v>0.04</v>
      </c>
      <c r="R21" s="46" t="str">
        <f t="shared" si="2"/>
        <v>Yes</v>
      </c>
      <c r="S21" s="46" t="s">
        <v>1</v>
      </c>
      <c r="T21" s="46" t="s">
        <v>1</v>
      </c>
      <c r="U21" s="47">
        <v>-0.92</v>
      </c>
      <c r="V21" s="47">
        <v>14.53</v>
      </c>
      <c r="W21" s="47">
        <v>26.78</v>
      </c>
      <c r="X21" s="51">
        <v>20.27</v>
      </c>
      <c r="Y21" s="34" t="str">
        <f t="shared" si="4"/>
        <v>Yes</v>
      </c>
      <c r="Z21" s="40">
        <v>-1.67</v>
      </c>
      <c r="AA21" s="40">
        <v>13.67</v>
      </c>
      <c r="AB21" s="40">
        <v>25.82</v>
      </c>
      <c r="AC21" s="40">
        <v>20.86</v>
      </c>
      <c r="AD21" s="34" t="str">
        <f t="shared" si="5"/>
        <v>Yes</v>
      </c>
    </row>
    <row r="22" spans="1:30" s="5" customFormat="1" ht="47.25" customHeight="1">
      <c r="A22" s="37">
        <v>6</v>
      </c>
      <c r="B22" s="133" t="s">
        <v>58</v>
      </c>
      <c r="C22" s="133"/>
      <c r="D22" s="34">
        <v>281838</v>
      </c>
      <c r="E22" s="34">
        <v>2733352</v>
      </c>
      <c r="F22" s="34">
        <v>94781</v>
      </c>
      <c r="G22" s="34">
        <v>12905863</v>
      </c>
      <c r="H22" s="34">
        <v>15820</v>
      </c>
      <c r="I22" s="34">
        <v>1236</v>
      </c>
      <c r="J22" s="34">
        <v>10161</v>
      </c>
      <c r="K22" s="34">
        <v>101010</v>
      </c>
      <c r="L22" s="34">
        <v>455075</v>
      </c>
      <c r="M22" s="34">
        <f t="shared" si="1"/>
        <v>16566613</v>
      </c>
      <c r="N22" s="34">
        <f t="shared" si="3"/>
        <v>100</v>
      </c>
      <c r="O22" s="34">
        <v>19641214</v>
      </c>
      <c r="P22" s="35">
        <v>-0.15370039729907375</v>
      </c>
      <c r="Q22" s="35">
        <v>0.04</v>
      </c>
      <c r="R22" s="46" t="str">
        <f t="shared" si="2"/>
        <v>No</v>
      </c>
      <c r="S22" s="46" t="s">
        <v>1</v>
      </c>
      <c r="T22" s="46" t="s">
        <v>1</v>
      </c>
      <c r="U22" s="47">
        <v>-5.29</v>
      </c>
      <c r="V22" s="47">
        <v>-3</v>
      </c>
      <c r="W22" s="47">
        <v>8</v>
      </c>
      <c r="X22" s="51">
        <v>20.27</v>
      </c>
      <c r="Y22" s="34" t="str">
        <f t="shared" si="4"/>
        <v>No</v>
      </c>
      <c r="Z22" s="40">
        <v>1.77</v>
      </c>
      <c r="AA22" s="40">
        <v>4.24</v>
      </c>
      <c r="AB22" s="40">
        <v>16.06</v>
      </c>
      <c r="AC22" s="40">
        <v>20.86</v>
      </c>
      <c r="AD22" s="34" t="str">
        <f t="shared" si="5"/>
        <v>No</v>
      </c>
    </row>
    <row r="23" spans="1:30" s="5" customFormat="1" ht="47.25" customHeight="1">
      <c r="A23" s="37">
        <v>7</v>
      </c>
      <c r="B23" s="133" t="s">
        <v>26</v>
      </c>
      <c r="C23" s="133"/>
      <c r="D23" s="34">
        <v>2402284</v>
      </c>
      <c r="E23" s="34">
        <v>91434</v>
      </c>
      <c r="F23" s="34">
        <v>0</v>
      </c>
      <c r="G23" s="34">
        <v>36975498</v>
      </c>
      <c r="H23" s="34">
        <v>70407</v>
      </c>
      <c r="I23" s="34">
        <v>23291</v>
      </c>
      <c r="J23" s="34">
        <v>47700</v>
      </c>
      <c r="K23" s="34">
        <v>90471</v>
      </c>
      <c r="L23" s="34">
        <v>332710</v>
      </c>
      <c r="M23" s="34">
        <f t="shared" si="1"/>
        <v>43104933</v>
      </c>
      <c r="N23" s="36">
        <f t="shared" si="3"/>
        <v>100</v>
      </c>
      <c r="O23" s="34">
        <v>127163060</v>
      </c>
      <c r="P23" s="35">
        <v>0.053609873375745645</v>
      </c>
      <c r="Q23" s="35">
        <v>0.04</v>
      </c>
      <c r="R23" s="46" t="str">
        <f t="shared" si="2"/>
        <v>Yes</v>
      </c>
      <c r="S23" s="46" t="s">
        <v>1</v>
      </c>
      <c r="T23" s="46" t="s">
        <v>1</v>
      </c>
      <c r="U23" s="47">
        <v>4.6</v>
      </c>
      <c r="V23" s="47">
        <v>16.9</v>
      </c>
      <c r="W23" s="47">
        <v>39.27</v>
      </c>
      <c r="X23" s="51">
        <v>20.27</v>
      </c>
      <c r="Y23" s="34" t="str">
        <f t="shared" si="4"/>
        <v>Yes</v>
      </c>
      <c r="Z23" s="40">
        <v>7.98</v>
      </c>
      <c r="AA23" s="40">
        <v>20.68</v>
      </c>
      <c r="AB23" s="40">
        <v>43.78</v>
      </c>
      <c r="AC23" s="40">
        <v>20.86</v>
      </c>
      <c r="AD23" s="34" t="str">
        <f t="shared" si="5"/>
        <v>Yes</v>
      </c>
    </row>
    <row r="24" spans="1:30" s="5" customFormat="1" ht="46.5" customHeight="1">
      <c r="A24" s="37">
        <v>8</v>
      </c>
      <c r="B24" s="133" t="s">
        <v>33</v>
      </c>
      <c r="C24" s="133"/>
      <c r="D24" s="34">
        <v>5923869</v>
      </c>
      <c r="E24" s="34">
        <v>142828</v>
      </c>
      <c r="F24" s="34">
        <v>0</v>
      </c>
      <c r="G24" s="34">
        <v>38934746</v>
      </c>
      <c r="H24" s="34">
        <v>2292570</v>
      </c>
      <c r="I24" s="34">
        <v>89936</v>
      </c>
      <c r="J24" s="34">
        <v>940619</v>
      </c>
      <c r="K24" s="34">
        <v>660383</v>
      </c>
      <c r="L24" s="34">
        <v>804602</v>
      </c>
      <c r="M24" s="34">
        <f t="shared" si="1"/>
        <v>139327048</v>
      </c>
      <c r="N24" s="36">
        <f t="shared" si="3"/>
        <v>100</v>
      </c>
      <c r="O24" s="34">
        <v>172478970</v>
      </c>
      <c r="P24" s="35">
        <v>0.041492596613401295</v>
      </c>
      <c r="Q24" s="35">
        <v>0.04</v>
      </c>
      <c r="R24" s="46" t="str">
        <f t="shared" si="2"/>
        <v>Yes</v>
      </c>
      <c r="S24" s="46" t="s">
        <v>1</v>
      </c>
      <c r="T24" s="46" t="s">
        <v>1</v>
      </c>
      <c r="U24" s="47">
        <v>3.5</v>
      </c>
      <c r="V24" s="47">
        <v>21.41</v>
      </c>
      <c r="W24" s="47">
        <v>33.12</v>
      </c>
      <c r="X24" s="51">
        <v>20.27</v>
      </c>
      <c r="Y24" s="34" t="str">
        <f t="shared" si="4"/>
        <v>Yes</v>
      </c>
      <c r="Z24" s="40">
        <v>3.06</v>
      </c>
      <c r="AA24" s="40">
        <v>20.9</v>
      </c>
      <c r="AB24" s="40">
        <v>32.56</v>
      </c>
      <c r="AC24" s="40">
        <v>20.86</v>
      </c>
      <c r="AD24" s="34" t="str">
        <f t="shared" si="5"/>
        <v>Yes</v>
      </c>
    </row>
    <row r="25" spans="1:30" s="5" customFormat="1" ht="47.25" customHeight="1">
      <c r="A25" s="37">
        <v>9</v>
      </c>
      <c r="B25" s="133" t="s">
        <v>57</v>
      </c>
      <c r="C25" s="133"/>
      <c r="D25" s="34">
        <v>2199934</v>
      </c>
      <c r="E25" s="34">
        <v>2012942</v>
      </c>
      <c r="F25" s="34">
        <v>346633</v>
      </c>
      <c r="G25" s="34">
        <v>27969353</v>
      </c>
      <c r="H25" s="34">
        <v>305334</v>
      </c>
      <c r="I25" s="34">
        <v>57979</v>
      </c>
      <c r="J25" s="34">
        <v>127099</v>
      </c>
      <c r="K25" s="34">
        <v>372242</v>
      </c>
      <c r="L25" s="34">
        <v>60858</v>
      </c>
      <c r="M25" s="34">
        <f t="shared" si="1"/>
        <v>49596561</v>
      </c>
      <c r="N25" s="34">
        <f t="shared" si="3"/>
        <v>100</v>
      </c>
      <c r="O25" s="34">
        <v>79295161</v>
      </c>
      <c r="P25" s="35">
        <v>-0.003218791722272841</v>
      </c>
      <c r="Q25" s="35">
        <v>0.04</v>
      </c>
      <c r="R25" s="46" t="str">
        <f t="shared" si="2"/>
        <v>No</v>
      </c>
      <c r="S25" s="46" t="s">
        <v>1</v>
      </c>
      <c r="T25" s="46" t="s">
        <v>1</v>
      </c>
      <c r="U25" s="47">
        <v>-0.32</v>
      </c>
      <c r="V25" s="47">
        <v>4.71</v>
      </c>
      <c r="W25" s="47">
        <v>18.61</v>
      </c>
      <c r="X25" s="51">
        <v>20.27</v>
      </c>
      <c r="Y25" s="34" t="str">
        <f t="shared" si="4"/>
        <v>No</v>
      </c>
      <c r="Z25" s="40">
        <v>2.78</v>
      </c>
      <c r="AA25" s="40">
        <v>7.96</v>
      </c>
      <c r="AB25" s="40">
        <v>22.3</v>
      </c>
      <c r="AC25" s="40">
        <v>20.86</v>
      </c>
      <c r="AD25" s="34" t="str">
        <f t="shared" si="5"/>
        <v>Yes</v>
      </c>
    </row>
    <row r="26" spans="1:30" s="5" customFormat="1" ht="47.25" customHeight="1">
      <c r="A26" s="37">
        <v>10</v>
      </c>
      <c r="B26" s="133" t="s">
        <v>27</v>
      </c>
      <c r="C26" s="133"/>
      <c r="D26" s="34">
        <v>4018408</v>
      </c>
      <c r="E26" s="34">
        <v>55044</v>
      </c>
      <c r="F26" s="34">
        <v>0</v>
      </c>
      <c r="G26" s="34">
        <v>43136888</v>
      </c>
      <c r="H26" s="34">
        <v>482233</v>
      </c>
      <c r="I26" s="34">
        <v>178877</v>
      </c>
      <c r="J26" s="34">
        <v>459277</v>
      </c>
      <c r="K26" s="34">
        <v>163879</v>
      </c>
      <c r="L26" s="34">
        <v>615875</v>
      </c>
      <c r="M26" s="34">
        <f t="shared" si="1"/>
        <v>75859413</v>
      </c>
      <c r="N26" s="34">
        <f t="shared" si="3"/>
        <v>100</v>
      </c>
      <c r="O26" s="34">
        <v>165434746</v>
      </c>
      <c r="P26" s="35">
        <v>0.05224617279862158</v>
      </c>
      <c r="Q26" s="35">
        <v>0.04</v>
      </c>
      <c r="R26" s="46" t="str">
        <f t="shared" si="2"/>
        <v>Yes</v>
      </c>
      <c r="S26" s="46" t="s">
        <v>1</v>
      </c>
      <c r="T26" s="46" t="s">
        <v>1</v>
      </c>
      <c r="U26" s="47">
        <v>3.24</v>
      </c>
      <c r="V26" s="47">
        <v>16.67</v>
      </c>
      <c r="W26" s="47">
        <v>32.83</v>
      </c>
      <c r="X26" s="51">
        <v>20.27</v>
      </c>
      <c r="Y26" s="34" t="str">
        <f t="shared" si="4"/>
        <v>Yes</v>
      </c>
      <c r="Z26" s="40">
        <v>2.45</v>
      </c>
      <c r="AA26" s="40">
        <v>15.78</v>
      </c>
      <c r="AB26" s="40">
        <v>31.81</v>
      </c>
      <c r="AC26" s="40">
        <v>20.86</v>
      </c>
      <c r="AD26" s="34" t="str">
        <f t="shared" si="5"/>
        <v>Yes</v>
      </c>
    </row>
    <row r="27" spans="1:30" s="5" customFormat="1" ht="47.25" customHeight="1">
      <c r="A27" s="83">
        <v>11</v>
      </c>
      <c r="B27" s="142" t="s">
        <v>28</v>
      </c>
      <c r="C27" s="142"/>
      <c r="D27" s="84">
        <v>2247249</v>
      </c>
      <c r="E27" s="84">
        <v>82303</v>
      </c>
      <c r="F27" s="84">
        <v>0</v>
      </c>
      <c r="G27" s="84">
        <v>27185743</v>
      </c>
      <c r="H27" s="84">
        <v>246664</v>
      </c>
      <c r="I27" s="84">
        <v>26830</v>
      </c>
      <c r="J27" s="84">
        <v>127773</v>
      </c>
      <c r="K27" s="84">
        <v>23533</v>
      </c>
      <c r="L27" s="84">
        <v>0</v>
      </c>
      <c r="M27" s="84">
        <f t="shared" si="1"/>
        <v>37805743</v>
      </c>
      <c r="N27" s="84">
        <f t="shared" si="3"/>
        <v>100</v>
      </c>
      <c r="O27" s="84">
        <v>72434213</v>
      </c>
      <c r="P27" s="86">
        <v>0.05726500336205534</v>
      </c>
      <c r="Q27" s="86">
        <v>0.04</v>
      </c>
      <c r="R27" s="91" t="str">
        <f t="shared" si="2"/>
        <v>Yes</v>
      </c>
      <c r="S27" s="91" t="s">
        <v>1</v>
      </c>
      <c r="T27" s="91" t="s">
        <v>1</v>
      </c>
      <c r="U27" s="92">
        <v>2.43</v>
      </c>
      <c r="V27" s="92">
        <v>15.53</v>
      </c>
      <c r="W27" s="92" t="s">
        <v>0</v>
      </c>
      <c r="X27" s="94">
        <v>20.27</v>
      </c>
      <c r="Y27" s="92" t="s">
        <v>0</v>
      </c>
      <c r="Z27" s="89">
        <v>1.58</v>
      </c>
      <c r="AA27" s="89">
        <v>14.57</v>
      </c>
      <c r="AB27" s="89" t="s">
        <v>0</v>
      </c>
      <c r="AC27" s="89">
        <v>20.86</v>
      </c>
      <c r="AD27" s="86" t="s">
        <v>0</v>
      </c>
    </row>
    <row r="28" spans="1:30" s="5" customFormat="1" ht="47.25" customHeight="1">
      <c r="A28" s="138" t="s">
        <v>29</v>
      </c>
      <c r="B28" s="138"/>
      <c r="C28" s="138"/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1</v>
      </c>
      <c r="N28" s="31"/>
      <c r="O28" s="31" t="s">
        <v>1</v>
      </c>
      <c r="P28" s="33"/>
      <c r="Q28" s="33" t="s">
        <v>1</v>
      </c>
      <c r="R28" s="45" t="s">
        <v>1</v>
      </c>
      <c r="S28" s="45" t="s">
        <v>1</v>
      </c>
      <c r="T28" s="45" t="s">
        <v>1</v>
      </c>
      <c r="U28" s="110">
        <v>1.57</v>
      </c>
      <c r="V28" s="110">
        <v>13.87</v>
      </c>
      <c r="W28" s="110">
        <v>25.66</v>
      </c>
      <c r="X28" s="33" t="s">
        <v>1</v>
      </c>
      <c r="Y28" s="33" t="s">
        <v>1</v>
      </c>
      <c r="Z28" s="111">
        <v>1.4</v>
      </c>
      <c r="AA28" s="111">
        <v>13.83</v>
      </c>
      <c r="AB28" s="111">
        <v>25.63</v>
      </c>
      <c r="AC28" s="33" t="s">
        <v>1</v>
      </c>
      <c r="AD28" s="33" t="s">
        <v>1</v>
      </c>
    </row>
    <row r="29" spans="1:30" s="5" customFormat="1" ht="47.25" customHeight="1">
      <c r="A29" s="139" t="s">
        <v>30</v>
      </c>
      <c r="B29" s="139"/>
      <c r="C29" s="139"/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/>
      <c r="O29" s="41" t="s">
        <v>1</v>
      </c>
      <c r="P29" s="42"/>
      <c r="Q29" s="42" t="s">
        <v>1</v>
      </c>
      <c r="R29" s="48" t="s">
        <v>1</v>
      </c>
      <c r="S29" s="48" t="s">
        <v>1</v>
      </c>
      <c r="T29" s="48" t="s">
        <v>1</v>
      </c>
      <c r="U29" s="53" t="s">
        <v>1</v>
      </c>
      <c r="V29" s="53" t="s">
        <v>1</v>
      </c>
      <c r="W29" s="53">
        <v>28.96</v>
      </c>
      <c r="X29" s="42" t="s">
        <v>1</v>
      </c>
      <c r="Y29" s="42" t="s">
        <v>1</v>
      </c>
      <c r="Z29" s="42" t="s">
        <v>1</v>
      </c>
      <c r="AA29" s="42" t="s">
        <v>1</v>
      </c>
      <c r="AB29" s="54">
        <v>24.54</v>
      </c>
      <c r="AC29" s="42" t="s">
        <v>1</v>
      </c>
      <c r="AD29" s="42" t="s">
        <v>1</v>
      </c>
    </row>
    <row r="30" spans="1:29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0"/>
      <c r="AB30" s="11"/>
      <c r="AC30" s="10"/>
    </row>
    <row r="31" spans="1:29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0"/>
      <c r="AB31" s="11"/>
      <c r="AC31" s="10"/>
    </row>
    <row r="32" spans="1:29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  <c r="Z32" s="11"/>
      <c r="AA32" s="11"/>
      <c r="AB32" s="11"/>
      <c r="AC32" s="11"/>
    </row>
  </sheetData>
  <sheetProtection/>
  <mergeCells count="71">
    <mergeCell ref="AD17:AD18"/>
    <mergeCell ref="AD15:AD16"/>
    <mergeCell ref="Y12:Y13"/>
    <mergeCell ref="AD12:AD13"/>
    <mergeCell ref="Z11:AD11"/>
    <mergeCell ref="U11:Y11"/>
    <mergeCell ref="Y15:Y16"/>
    <mergeCell ref="Y17:Y18"/>
    <mergeCell ref="W15:W16"/>
    <mergeCell ref="X15:X16"/>
    <mergeCell ref="A29:C29"/>
    <mergeCell ref="S17:S18"/>
    <mergeCell ref="T17:T18"/>
    <mergeCell ref="B25:C25"/>
    <mergeCell ref="B26:C26"/>
    <mergeCell ref="B27:C27"/>
    <mergeCell ref="B21:C21"/>
    <mergeCell ref="B24:C24"/>
    <mergeCell ref="B19:C19"/>
    <mergeCell ref="B23:C23"/>
    <mergeCell ref="B22:C22"/>
    <mergeCell ref="A28:C28"/>
    <mergeCell ref="A15:A16"/>
    <mergeCell ref="B15:C15"/>
    <mergeCell ref="A17:A18"/>
    <mergeCell ref="B17:C17"/>
    <mergeCell ref="B16:C16"/>
    <mergeCell ref="B18:C18"/>
    <mergeCell ref="B14:C14"/>
    <mergeCell ref="B20:C20"/>
    <mergeCell ref="T15:T16"/>
    <mergeCell ref="X17:X18"/>
    <mergeCell ref="W17:W18"/>
    <mergeCell ref="S15:S16"/>
    <mergeCell ref="U15:U16"/>
    <mergeCell ref="V15:V16"/>
    <mergeCell ref="U17:U18"/>
    <mergeCell ref="V17:V18"/>
    <mergeCell ref="A11:A13"/>
    <mergeCell ref="X12:X13"/>
    <mergeCell ref="R12:R13"/>
    <mergeCell ref="F12:F13"/>
    <mergeCell ref="Q12:Q13"/>
    <mergeCell ref="S12:S13"/>
    <mergeCell ref="T12:T13"/>
    <mergeCell ref="U12:U13"/>
    <mergeCell ref="B11:C13"/>
    <mergeCell ref="D11:T11"/>
    <mergeCell ref="G12:G13"/>
    <mergeCell ref="H12:K12"/>
    <mergeCell ref="M12:M13"/>
    <mergeCell ref="D12:D13"/>
    <mergeCell ref="O12:O13"/>
    <mergeCell ref="P12:P13"/>
    <mergeCell ref="Z17:Z18"/>
    <mergeCell ref="AA17:AA18"/>
    <mergeCell ref="AB17:AB18"/>
    <mergeCell ref="AC17:AC18"/>
    <mergeCell ref="Z15:Z16"/>
    <mergeCell ref="AA15:AA16"/>
    <mergeCell ref="AB15:AB16"/>
    <mergeCell ref="Z12:Z13"/>
    <mergeCell ref="AA12:AA13"/>
    <mergeCell ref="AB12:AB13"/>
    <mergeCell ref="AC12:AC13"/>
    <mergeCell ref="AC15:AC16"/>
    <mergeCell ref="A9:AD9"/>
    <mergeCell ref="E12:E13"/>
    <mergeCell ref="V12:V13"/>
    <mergeCell ref="W12:W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9" width="14.75390625" style="1" customWidth="1"/>
    <col min="30" max="30" width="11.87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17" t="s">
        <v>86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Z10" s="8"/>
      <c r="AA10" s="8"/>
      <c r="AC10" s="1" t="s">
        <v>55</v>
      </c>
    </row>
    <row r="11" spans="1:30" ht="46.5" customHeight="1">
      <c r="A11" s="147" t="s">
        <v>2</v>
      </c>
      <c r="B11" s="147" t="s">
        <v>3</v>
      </c>
      <c r="C11" s="147" t="s">
        <v>3</v>
      </c>
      <c r="D11" s="182" t="s">
        <v>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78" t="s">
        <v>54</v>
      </c>
      <c r="V11" s="179"/>
      <c r="W11" s="179"/>
      <c r="X11" s="179"/>
      <c r="Y11" s="180"/>
      <c r="Z11" s="178" t="s">
        <v>53</v>
      </c>
      <c r="AA11" s="179"/>
      <c r="AB11" s="179"/>
      <c r="AC11" s="179"/>
      <c r="AD11" s="180"/>
    </row>
    <row r="12" spans="1:30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82" t="s">
        <v>9</v>
      </c>
      <c r="I12" s="182"/>
      <c r="J12" s="182"/>
      <c r="K12" s="182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85</v>
      </c>
      <c r="V12" s="152" t="s">
        <v>84</v>
      </c>
      <c r="W12" s="152" t="s">
        <v>83</v>
      </c>
      <c r="X12" s="147" t="s">
        <v>18</v>
      </c>
      <c r="Y12" s="147" t="s">
        <v>49</v>
      </c>
      <c r="Z12" s="152" t="s">
        <v>85</v>
      </c>
      <c r="AA12" s="152" t="s">
        <v>84</v>
      </c>
      <c r="AB12" s="152" t="s">
        <v>83</v>
      </c>
      <c r="AC12" s="147" t="s">
        <v>18</v>
      </c>
      <c r="AD12" s="147" t="s">
        <v>49</v>
      </c>
    </row>
    <row r="13" spans="1:30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47"/>
      <c r="Z13" s="153"/>
      <c r="AA13" s="153"/>
      <c r="AB13" s="153"/>
      <c r="AC13" s="147"/>
      <c r="AD13" s="147"/>
    </row>
    <row r="14" spans="1:30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</row>
    <row r="15" spans="1:30" s="5" customFormat="1" ht="47.25" customHeight="1">
      <c r="A15" s="145">
        <v>1</v>
      </c>
      <c r="B15" s="131" t="s">
        <v>62</v>
      </c>
      <c r="C15" s="131"/>
      <c r="D15" s="31">
        <v>3158810</v>
      </c>
      <c r="E15" s="31">
        <v>356508</v>
      </c>
      <c r="F15" s="31">
        <v>62267</v>
      </c>
      <c r="G15" s="31">
        <v>205010872</v>
      </c>
      <c r="H15" s="31">
        <v>841192</v>
      </c>
      <c r="I15" s="31">
        <v>71735</v>
      </c>
      <c r="J15" s="31">
        <v>754850</v>
      </c>
      <c r="K15" s="31">
        <v>2817410</v>
      </c>
      <c r="L15" s="31">
        <v>2888797</v>
      </c>
      <c r="M15" s="31">
        <v>320029344</v>
      </c>
      <c r="N15" s="49" t="s">
        <v>1</v>
      </c>
      <c r="O15" s="31">
        <v>388662356</v>
      </c>
      <c r="P15" s="33">
        <f aca="true" t="shared" si="0" ref="P15:P27">(D15-(E15+F15))/M15</f>
        <v>0.008561824255715752</v>
      </c>
      <c r="Q15" s="33">
        <v>0.016</v>
      </c>
      <c r="R15" s="45" t="str">
        <f aca="true" t="shared" si="1" ref="R15:R27">IF(P15&gt;Q15,"Yes","No")</f>
        <v>No</v>
      </c>
      <c r="S15" s="171">
        <f>P15+P16</f>
        <v>0.03364622651684039</v>
      </c>
      <c r="T15" s="168" t="str">
        <f>IF(S15&gt;=0.04,"Yes","No")</f>
        <v>No</v>
      </c>
      <c r="U15" s="174" t="s">
        <v>0</v>
      </c>
      <c r="V15" s="174" t="s">
        <v>0</v>
      </c>
      <c r="W15" s="174" t="s">
        <v>0</v>
      </c>
      <c r="X15" s="174" t="s">
        <v>0</v>
      </c>
      <c r="Y15" s="174" t="s">
        <v>0</v>
      </c>
      <c r="Z15" s="128">
        <v>1.67</v>
      </c>
      <c r="AA15" s="128">
        <v>13.8</v>
      </c>
      <c r="AB15" s="128">
        <v>16.45</v>
      </c>
      <c r="AC15" s="128">
        <v>20</v>
      </c>
      <c r="AD15" s="150" t="str">
        <f>IF(AB15&gt;AC15,"Yes","No")</f>
        <v>No</v>
      </c>
    </row>
    <row r="16" spans="1:30" s="5" customFormat="1" ht="47.25" customHeight="1">
      <c r="A16" s="146"/>
      <c r="B16" s="133" t="s">
        <v>23</v>
      </c>
      <c r="C16" s="133"/>
      <c r="D16" s="34">
        <v>8763578</v>
      </c>
      <c r="E16" s="34">
        <v>675082</v>
      </c>
      <c r="F16" s="34">
        <v>62267</v>
      </c>
      <c r="G16" s="34">
        <v>205010872</v>
      </c>
      <c r="H16" s="34">
        <v>841192</v>
      </c>
      <c r="I16" s="34">
        <v>71735</v>
      </c>
      <c r="J16" s="34">
        <v>754850</v>
      </c>
      <c r="K16" s="34">
        <v>2817410</v>
      </c>
      <c r="L16" s="34">
        <v>2828369</v>
      </c>
      <c r="M16" s="34">
        <v>319968916</v>
      </c>
      <c r="N16" s="50" t="e">
        <v>#REF!</v>
      </c>
      <c r="O16" s="34">
        <v>388662356</v>
      </c>
      <c r="P16" s="35">
        <f t="shared" si="0"/>
        <v>0.02508440226112464</v>
      </c>
      <c r="Q16" s="35">
        <v>0.024</v>
      </c>
      <c r="R16" s="46" t="str">
        <f t="shared" si="1"/>
        <v>Yes</v>
      </c>
      <c r="S16" s="172"/>
      <c r="T16" s="169"/>
      <c r="U16" s="181"/>
      <c r="V16" s="181"/>
      <c r="W16" s="181"/>
      <c r="X16" s="175"/>
      <c r="Y16" s="175"/>
      <c r="Z16" s="125"/>
      <c r="AA16" s="125">
        <v>13.8</v>
      </c>
      <c r="AB16" s="125">
        <v>16.45</v>
      </c>
      <c r="AC16" s="125"/>
      <c r="AD16" s="141"/>
    </row>
    <row r="17" spans="1:30" s="5" customFormat="1" ht="54" customHeight="1">
      <c r="A17" s="132">
        <v>2</v>
      </c>
      <c r="B17" s="121" t="s">
        <v>61</v>
      </c>
      <c r="C17" s="121"/>
      <c r="D17" s="34">
        <v>1922778</v>
      </c>
      <c r="E17" s="34">
        <v>23056</v>
      </c>
      <c r="F17" s="34">
        <v>0</v>
      </c>
      <c r="G17" s="34">
        <v>61901327</v>
      </c>
      <c r="H17" s="34">
        <v>1199169</v>
      </c>
      <c r="I17" s="34">
        <v>297923</v>
      </c>
      <c r="J17" s="34">
        <v>1778815</v>
      </c>
      <c r="K17" s="34">
        <v>382305</v>
      </c>
      <c r="L17" s="34">
        <v>1022931</v>
      </c>
      <c r="M17" s="34">
        <v>154379558</v>
      </c>
      <c r="N17" s="50" t="s">
        <v>1</v>
      </c>
      <c r="O17" s="34">
        <v>278875022</v>
      </c>
      <c r="P17" s="35">
        <f t="shared" si="0"/>
        <v>0.012305528171028965</v>
      </c>
      <c r="Q17" s="35">
        <v>0.008</v>
      </c>
      <c r="R17" s="46" t="str">
        <f t="shared" si="1"/>
        <v>Yes</v>
      </c>
      <c r="S17" s="172">
        <f>P17+P18</f>
        <v>0.051742593993361154</v>
      </c>
      <c r="T17" s="169" t="str">
        <f>IF(S17&gt;=0.04,"Yes","No")</f>
        <v>Yes</v>
      </c>
      <c r="U17" s="175">
        <v>3.74</v>
      </c>
      <c r="V17" s="175">
        <v>21.34</v>
      </c>
      <c r="W17" s="175">
        <v>34.01</v>
      </c>
      <c r="X17" s="144">
        <v>19.99</v>
      </c>
      <c r="Y17" s="141" t="str">
        <f>IF(W17&gt;X17,"Yes","No")</f>
        <v>Yes</v>
      </c>
      <c r="Z17" s="125">
        <v>3.45</v>
      </c>
      <c r="AA17" s="125">
        <v>21</v>
      </c>
      <c r="AB17" s="125">
        <v>33.64</v>
      </c>
      <c r="AC17" s="125">
        <v>20</v>
      </c>
      <c r="AD17" s="141" t="str">
        <f>IF(AB17&gt;AC17,"Yes","No")</f>
        <v>Yes</v>
      </c>
    </row>
    <row r="18" spans="1:30" s="5" customFormat="1" ht="47.25" customHeight="1">
      <c r="A18" s="132"/>
      <c r="B18" s="133" t="s">
        <v>24</v>
      </c>
      <c r="C18" s="133"/>
      <c r="D18" s="34">
        <v>6441265</v>
      </c>
      <c r="E18" s="34">
        <v>367087</v>
      </c>
      <c r="F18" s="34">
        <v>0</v>
      </c>
      <c r="G18" s="34">
        <v>61901327</v>
      </c>
      <c r="H18" s="34">
        <v>1199169</v>
      </c>
      <c r="I18" s="34">
        <v>297923</v>
      </c>
      <c r="J18" s="34">
        <v>1778815</v>
      </c>
      <c r="K18" s="34">
        <v>382305</v>
      </c>
      <c r="L18" s="34">
        <v>665430</v>
      </c>
      <c r="M18" s="34">
        <v>154022057</v>
      </c>
      <c r="N18" s="50" t="e">
        <v>#REF!</v>
      </c>
      <c r="O18" s="34">
        <v>278875022</v>
      </c>
      <c r="P18" s="35">
        <f t="shared" si="0"/>
        <v>0.03943706582233219</v>
      </c>
      <c r="Q18" s="35">
        <v>0.032</v>
      </c>
      <c r="R18" s="46" t="str">
        <f t="shared" si="1"/>
        <v>Yes</v>
      </c>
      <c r="S18" s="172"/>
      <c r="T18" s="169"/>
      <c r="U18" s="175"/>
      <c r="V18" s="175">
        <v>21.34</v>
      </c>
      <c r="W18" s="175">
        <v>34.01</v>
      </c>
      <c r="X18" s="144"/>
      <c r="Y18" s="141"/>
      <c r="Z18" s="125"/>
      <c r="AA18" s="125">
        <v>21</v>
      </c>
      <c r="AB18" s="125">
        <v>33.64</v>
      </c>
      <c r="AC18" s="125"/>
      <c r="AD18" s="141"/>
    </row>
    <row r="19" spans="1:30" s="5" customFormat="1" ht="47.25" customHeight="1">
      <c r="A19" s="37">
        <v>3</v>
      </c>
      <c r="B19" s="133" t="s">
        <v>60</v>
      </c>
      <c r="C19" s="133"/>
      <c r="D19" s="34">
        <v>3306265</v>
      </c>
      <c r="E19" s="34">
        <v>306788</v>
      </c>
      <c r="F19" s="34">
        <v>0</v>
      </c>
      <c r="G19" s="34">
        <v>39584978</v>
      </c>
      <c r="H19" s="34">
        <v>101201</v>
      </c>
      <c r="I19" s="34">
        <v>12537</v>
      </c>
      <c r="J19" s="34">
        <v>214212</v>
      </c>
      <c r="K19" s="34">
        <v>299390</v>
      </c>
      <c r="L19" s="34">
        <v>41838</v>
      </c>
      <c r="M19" s="34">
        <v>55310316</v>
      </c>
      <c r="N19" s="50" t="e">
        <v>#REF!</v>
      </c>
      <c r="O19" s="34">
        <v>87210878</v>
      </c>
      <c r="P19" s="35">
        <f t="shared" si="0"/>
        <v>0.05422997402509868</v>
      </c>
      <c r="Q19" s="35">
        <v>0.04</v>
      </c>
      <c r="R19" s="46" t="str">
        <f t="shared" si="1"/>
        <v>Yes</v>
      </c>
      <c r="S19" s="46" t="s">
        <v>1</v>
      </c>
      <c r="T19" s="46" t="s">
        <v>1</v>
      </c>
      <c r="U19" s="47">
        <v>0.69</v>
      </c>
      <c r="V19" s="47">
        <v>9.24</v>
      </c>
      <c r="W19" s="47">
        <v>26.65</v>
      </c>
      <c r="X19" s="51">
        <v>19.99</v>
      </c>
      <c r="Y19" s="34" t="str">
        <f aca="true" t="shared" si="2" ref="Y19:Y26">IF(W19&gt;X19,"Yes","No")</f>
        <v>Yes</v>
      </c>
      <c r="Z19" s="40">
        <v>1.48</v>
      </c>
      <c r="AA19" s="40">
        <v>10.1</v>
      </c>
      <c r="AB19" s="40">
        <v>27.64</v>
      </c>
      <c r="AC19" s="40">
        <v>20</v>
      </c>
      <c r="AD19" s="34" t="str">
        <f aca="true" t="shared" si="3" ref="AD19:AD26">IF(AB19&gt;AC19,"Yes","No")</f>
        <v>Yes</v>
      </c>
    </row>
    <row r="20" spans="1:30" s="5" customFormat="1" ht="47.25" customHeight="1">
      <c r="A20" s="37">
        <v>4</v>
      </c>
      <c r="B20" s="133" t="s">
        <v>25</v>
      </c>
      <c r="C20" s="133"/>
      <c r="D20" s="34">
        <v>22024266</v>
      </c>
      <c r="E20" s="34">
        <v>918095</v>
      </c>
      <c r="F20" s="34">
        <v>0</v>
      </c>
      <c r="G20" s="34">
        <v>214378322</v>
      </c>
      <c r="H20" s="34">
        <v>835461</v>
      </c>
      <c r="I20" s="34">
        <v>807862</v>
      </c>
      <c r="J20" s="34">
        <v>4851743</v>
      </c>
      <c r="K20" s="34">
        <v>581280</v>
      </c>
      <c r="L20" s="34">
        <v>3519702</v>
      </c>
      <c r="M20" s="34">
        <v>394806674</v>
      </c>
      <c r="N20" s="50" t="e">
        <v>#REF!</v>
      </c>
      <c r="O20" s="34">
        <v>564225769</v>
      </c>
      <c r="P20" s="35">
        <f t="shared" si="0"/>
        <v>0.05345950914700089</v>
      </c>
      <c r="Q20" s="35">
        <v>0.04</v>
      </c>
      <c r="R20" s="46" t="str">
        <f t="shared" si="1"/>
        <v>Yes</v>
      </c>
      <c r="S20" s="46" t="s">
        <v>1</v>
      </c>
      <c r="T20" s="46" t="s">
        <v>1</v>
      </c>
      <c r="U20" s="47">
        <v>4.34</v>
      </c>
      <c r="V20" s="47">
        <v>16.88</v>
      </c>
      <c r="W20" s="47">
        <v>32.39</v>
      </c>
      <c r="X20" s="51">
        <v>19.99</v>
      </c>
      <c r="Y20" s="34" t="str">
        <f t="shared" si="2"/>
        <v>Yes</v>
      </c>
      <c r="Z20" s="40">
        <v>2.2</v>
      </c>
      <c r="AA20" s="40">
        <v>14.48</v>
      </c>
      <c r="AB20" s="40">
        <v>29.67</v>
      </c>
      <c r="AC20" s="40">
        <v>20</v>
      </c>
      <c r="AD20" s="34" t="str">
        <f t="shared" si="3"/>
        <v>Yes</v>
      </c>
    </row>
    <row r="21" spans="1:30" ht="51.75" customHeight="1">
      <c r="A21" s="37">
        <v>5</v>
      </c>
      <c r="B21" s="133" t="s">
        <v>59</v>
      </c>
      <c r="C21" s="133"/>
      <c r="D21" s="34">
        <v>31981443</v>
      </c>
      <c r="E21" s="34">
        <v>1310137</v>
      </c>
      <c r="F21" s="34">
        <v>0</v>
      </c>
      <c r="G21" s="34">
        <v>167222194</v>
      </c>
      <c r="H21" s="34">
        <v>1122978</v>
      </c>
      <c r="I21" s="34">
        <v>252833</v>
      </c>
      <c r="J21" s="34">
        <v>9246825</v>
      </c>
      <c r="K21" s="34">
        <v>2551120</v>
      </c>
      <c r="L21" s="34">
        <v>8580676</v>
      </c>
      <c r="M21" s="34">
        <v>505146770</v>
      </c>
      <c r="N21" s="50" t="e">
        <v>#REF!</v>
      </c>
      <c r="O21" s="34">
        <v>969975333</v>
      </c>
      <c r="P21" s="35">
        <f t="shared" si="0"/>
        <v>0.06071761282369478</v>
      </c>
      <c r="Q21" s="35">
        <v>0.04</v>
      </c>
      <c r="R21" s="46" t="str">
        <f t="shared" si="1"/>
        <v>Yes</v>
      </c>
      <c r="S21" s="46" t="s">
        <v>1</v>
      </c>
      <c r="T21" s="46" t="s">
        <v>1</v>
      </c>
      <c r="U21" s="47">
        <v>-0.68</v>
      </c>
      <c r="V21" s="47">
        <v>15.29</v>
      </c>
      <c r="W21" s="47">
        <v>26.3</v>
      </c>
      <c r="X21" s="51">
        <v>19.99</v>
      </c>
      <c r="Y21" s="34" t="str">
        <f t="shared" si="2"/>
        <v>Yes</v>
      </c>
      <c r="Z21" s="40">
        <v>-1.85</v>
      </c>
      <c r="AA21" s="40">
        <v>13.94</v>
      </c>
      <c r="AB21" s="40">
        <v>24.82</v>
      </c>
      <c r="AC21" s="40">
        <v>20</v>
      </c>
      <c r="AD21" s="34" t="str">
        <f t="shared" si="3"/>
        <v>Yes</v>
      </c>
    </row>
    <row r="22" spans="1:30" s="5" customFormat="1" ht="47.25" customHeight="1">
      <c r="A22" s="37">
        <v>6</v>
      </c>
      <c r="B22" s="133" t="s">
        <v>58</v>
      </c>
      <c r="C22" s="133"/>
      <c r="D22" s="34">
        <v>274765</v>
      </c>
      <c r="E22" s="34">
        <v>2728196</v>
      </c>
      <c r="F22" s="34">
        <v>108944</v>
      </c>
      <c r="G22" s="34">
        <v>12926911</v>
      </c>
      <c r="H22" s="34">
        <v>15510</v>
      </c>
      <c r="I22" s="34">
        <v>1229</v>
      </c>
      <c r="J22" s="34">
        <v>10372</v>
      </c>
      <c r="K22" s="34">
        <v>98079</v>
      </c>
      <c r="L22" s="34">
        <v>455075</v>
      </c>
      <c r="M22" s="34">
        <v>16511736</v>
      </c>
      <c r="N22" s="50" t="e">
        <v>#REF!</v>
      </c>
      <c r="O22" s="34">
        <v>19704175</v>
      </c>
      <c r="P22" s="35">
        <f t="shared" si="0"/>
        <v>-0.1551850756334767</v>
      </c>
      <c r="Q22" s="35">
        <v>0.04</v>
      </c>
      <c r="R22" s="46" t="str">
        <f t="shared" si="1"/>
        <v>No</v>
      </c>
      <c r="S22" s="46" t="s">
        <v>1</v>
      </c>
      <c r="T22" s="46" t="s">
        <v>1</v>
      </c>
      <c r="U22" s="47">
        <v>-5.47</v>
      </c>
      <c r="V22" s="47">
        <v>-2.56</v>
      </c>
      <c r="W22" s="47">
        <v>7.02</v>
      </c>
      <c r="X22" s="51">
        <v>19.99</v>
      </c>
      <c r="Y22" s="34" t="str">
        <f t="shared" si="2"/>
        <v>No</v>
      </c>
      <c r="Z22" s="40">
        <v>1.71</v>
      </c>
      <c r="AA22" s="40">
        <v>4.84</v>
      </c>
      <c r="AB22" s="40">
        <v>15.15</v>
      </c>
      <c r="AC22" s="40">
        <v>20</v>
      </c>
      <c r="AD22" s="34" t="str">
        <f t="shared" si="3"/>
        <v>No</v>
      </c>
    </row>
    <row r="23" spans="1:30" s="5" customFormat="1" ht="47.25" customHeight="1">
      <c r="A23" s="37">
        <v>7</v>
      </c>
      <c r="B23" s="133" t="s">
        <v>26</v>
      </c>
      <c r="C23" s="133"/>
      <c r="D23" s="34">
        <v>2510618</v>
      </c>
      <c r="E23" s="34">
        <v>87286</v>
      </c>
      <c r="F23" s="34">
        <v>0</v>
      </c>
      <c r="G23" s="34">
        <v>36175320</v>
      </c>
      <c r="H23" s="34">
        <v>60284</v>
      </c>
      <c r="I23" s="34">
        <v>80695</v>
      </c>
      <c r="J23" s="34">
        <v>49031</v>
      </c>
      <c r="K23" s="34">
        <v>85724</v>
      </c>
      <c r="L23" s="34">
        <v>332710</v>
      </c>
      <c r="M23" s="34">
        <v>43401380</v>
      </c>
      <c r="N23" s="50" t="e">
        <v>#REF!</v>
      </c>
      <c r="O23" s="34">
        <v>129687570</v>
      </c>
      <c r="P23" s="35">
        <f t="shared" si="0"/>
        <v>0.055835367446841554</v>
      </c>
      <c r="Q23" s="35">
        <v>0.04</v>
      </c>
      <c r="R23" s="46" t="str">
        <f t="shared" si="1"/>
        <v>Yes</v>
      </c>
      <c r="S23" s="46" t="s">
        <v>1</v>
      </c>
      <c r="T23" s="46" t="s">
        <v>1</v>
      </c>
      <c r="U23" s="47">
        <v>4.63</v>
      </c>
      <c r="V23" s="47">
        <v>17.32</v>
      </c>
      <c r="W23" s="47">
        <v>39.7</v>
      </c>
      <c r="X23" s="51">
        <v>19.99</v>
      </c>
      <c r="Y23" s="34" t="str">
        <f t="shared" si="2"/>
        <v>Yes</v>
      </c>
      <c r="Z23" s="40">
        <v>6.82</v>
      </c>
      <c r="AA23" s="40">
        <v>19.78</v>
      </c>
      <c r="AB23" s="40">
        <v>42.63</v>
      </c>
      <c r="AC23" s="40">
        <v>20</v>
      </c>
      <c r="AD23" s="34" t="str">
        <f t="shared" si="3"/>
        <v>Yes</v>
      </c>
    </row>
    <row r="24" spans="1:30" s="5" customFormat="1" ht="46.5" customHeight="1">
      <c r="A24" s="37">
        <v>8</v>
      </c>
      <c r="B24" s="133" t="s">
        <v>33</v>
      </c>
      <c r="C24" s="133"/>
      <c r="D24" s="34">
        <v>6415732</v>
      </c>
      <c r="E24" s="34">
        <v>139263</v>
      </c>
      <c r="F24" s="34">
        <v>0</v>
      </c>
      <c r="G24" s="34">
        <v>75622556</v>
      </c>
      <c r="H24" s="34">
        <v>1256266</v>
      </c>
      <c r="I24" s="34">
        <v>59262</v>
      </c>
      <c r="J24" s="34">
        <v>907681</v>
      </c>
      <c r="K24" s="34">
        <v>629944</v>
      </c>
      <c r="L24" s="34">
        <v>804602</v>
      </c>
      <c r="M24" s="34">
        <v>147755983</v>
      </c>
      <c r="N24" s="50" t="e">
        <v>#REF!</v>
      </c>
      <c r="O24" s="34">
        <v>178690228</v>
      </c>
      <c r="P24" s="35">
        <f t="shared" si="0"/>
        <v>0.04247861150908522</v>
      </c>
      <c r="Q24" s="35">
        <v>0.04</v>
      </c>
      <c r="R24" s="46" t="str">
        <f t="shared" si="1"/>
        <v>Yes</v>
      </c>
      <c r="S24" s="46" t="s">
        <v>1</v>
      </c>
      <c r="T24" s="46" t="s">
        <v>1</v>
      </c>
      <c r="U24" s="47">
        <v>4.02</v>
      </c>
      <c r="V24" s="47">
        <v>21.58</v>
      </c>
      <c r="W24" s="47">
        <v>33.4</v>
      </c>
      <c r="X24" s="51">
        <v>19.99</v>
      </c>
      <c r="Y24" s="34" t="str">
        <f t="shared" si="2"/>
        <v>Yes</v>
      </c>
      <c r="Z24" s="40">
        <v>2.9</v>
      </c>
      <c r="AA24" s="40">
        <v>20.27</v>
      </c>
      <c r="AB24" s="40">
        <v>31.97</v>
      </c>
      <c r="AC24" s="40">
        <v>20</v>
      </c>
      <c r="AD24" s="34" t="str">
        <f t="shared" si="3"/>
        <v>Yes</v>
      </c>
    </row>
    <row r="25" spans="1:30" s="5" customFormat="1" ht="47.25" customHeight="1">
      <c r="A25" s="37">
        <v>9</v>
      </c>
      <c r="B25" s="133" t="s">
        <v>57</v>
      </c>
      <c r="C25" s="133"/>
      <c r="D25" s="34">
        <v>2155469</v>
      </c>
      <c r="E25" s="34">
        <v>2279741</v>
      </c>
      <c r="F25" s="34">
        <v>402648</v>
      </c>
      <c r="G25" s="34">
        <v>31468908</v>
      </c>
      <c r="H25" s="34">
        <v>305444</v>
      </c>
      <c r="I25" s="34">
        <v>57172</v>
      </c>
      <c r="J25" s="34">
        <v>115991</v>
      </c>
      <c r="K25" s="34">
        <v>394217</v>
      </c>
      <c r="L25" s="34">
        <v>60858</v>
      </c>
      <c r="M25" s="34">
        <v>53350366</v>
      </c>
      <c r="N25" s="50" t="e">
        <v>#REF!</v>
      </c>
      <c r="O25" s="34">
        <v>80150562</v>
      </c>
      <c r="P25" s="35">
        <f t="shared" si="0"/>
        <v>-0.009876595785678396</v>
      </c>
      <c r="Q25" s="35">
        <v>0.04</v>
      </c>
      <c r="R25" s="46" t="str">
        <f t="shared" si="1"/>
        <v>No</v>
      </c>
      <c r="S25" s="46" t="s">
        <v>1</v>
      </c>
      <c r="T25" s="46" t="s">
        <v>1</v>
      </c>
      <c r="U25" s="47">
        <v>-0.27</v>
      </c>
      <c r="V25" s="47">
        <v>5.65</v>
      </c>
      <c r="W25" s="47">
        <v>17.18</v>
      </c>
      <c r="X25" s="51">
        <v>19.99</v>
      </c>
      <c r="Y25" s="34" t="str">
        <f t="shared" si="2"/>
        <v>No</v>
      </c>
      <c r="Z25" s="40">
        <v>2.26</v>
      </c>
      <c r="AA25" s="40">
        <v>8.34</v>
      </c>
      <c r="AB25" s="40">
        <v>20.16</v>
      </c>
      <c r="AC25" s="40">
        <v>20</v>
      </c>
      <c r="AD25" s="34" t="str">
        <f t="shared" si="3"/>
        <v>Yes</v>
      </c>
    </row>
    <row r="26" spans="1:30" s="5" customFormat="1" ht="47.25" customHeight="1">
      <c r="A26" s="37">
        <v>10</v>
      </c>
      <c r="B26" s="133" t="s">
        <v>27</v>
      </c>
      <c r="C26" s="133"/>
      <c r="D26" s="34">
        <v>4013400</v>
      </c>
      <c r="E26" s="34">
        <v>49205</v>
      </c>
      <c r="F26" s="34">
        <v>0</v>
      </c>
      <c r="G26" s="34">
        <v>38822826</v>
      </c>
      <c r="H26" s="34">
        <v>539782</v>
      </c>
      <c r="I26" s="34">
        <v>179373</v>
      </c>
      <c r="J26" s="34">
        <v>471732</v>
      </c>
      <c r="K26" s="34">
        <v>167724</v>
      </c>
      <c r="L26" s="34">
        <v>615875</v>
      </c>
      <c r="M26" s="34">
        <v>73403976</v>
      </c>
      <c r="N26" s="50" t="e">
        <v>#REF!</v>
      </c>
      <c r="O26" s="34">
        <v>168322638</v>
      </c>
      <c r="P26" s="35">
        <f t="shared" si="0"/>
        <v>0.05400518086377228</v>
      </c>
      <c r="Q26" s="35">
        <v>0.04</v>
      </c>
      <c r="R26" s="46" t="str">
        <f t="shared" si="1"/>
        <v>Yes</v>
      </c>
      <c r="S26" s="46" t="s">
        <v>1</v>
      </c>
      <c r="T26" s="46" t="s">
        <v>1</v>
      </c>
      <c r="U26" s="47">
        <v>2.92</v>
      </c>
      <c r="V26" s="47">
        <v>16.26</v>
      </c>
      <c r="W26" s="47">
        <v>31.88</v>
      </c>
      <c r="X26" s="51">
        <v>19.99</v>
      </c>
      <c r="Y26" s="34" t="str">
        <f t="shared" si="2"/>
        <v>Yes</v>
      </c>
      <c r="Z26" s="40">
        <v>2.09</v>
      </c>
      <c r="AA26" s="40">
        <v>15.33</v>
      </c>
      <c r="AB26" s="40">
        <v>30.81</v>
      </c>
      <c r="AC26" s="40">
        <v>20</v>
      </c>
      <c r="AD26" s="34" t="str">
        <f t="shared" si="3"/>
        <v>Yes</v>
      </c>
    </row>
    <row r="27" spans="1:30" s="5" customFormat="1" ht="47.25" customHeight="1">
      <c r="A27" s="83">
        <v>11</v>
      </c>
      <c r="B27" s="142" t="s">
        <v>28</v>
      </c>
      <c r="C27" s="142"/>
      <c r="D27" s="84">
        <v>2267488</v>
      </c>
      <c r="E27" s="84">
        <v>83355</v>
      </c>
      <c r="F27" s="84">
        <v>0</v>
      </c>
      <c r="G27" s="84">
        <v>26372665</v>
      </c>
      <c r="H27" s="84">
        <v>322144</v>
      </c>
      <c r="I27" s="84">
        <v>32180</v>
      </c>
      <c r="J27" s="84">
        <v>58239</v>
      </c>
      <c r="K27" s="84">
        <v>427845</v>
      </c>
      <c r="L27" s="84">
        <v>0</v>
      </c>
      <c r="M27" s="84">
        <v>47382865</v>
      </c>
      <c r="N27" s="93" t="e">
        <v>#REF!</v>
      </c>
      <c r="O27" s="84">
        <v>74145236</v>
      </c>
      <c r="P27" s="86">
        <f t="shared" si="0"/>
        <v>0.0460954186708634</v>
      </c>
      <c r="Q27" s="86">
        <v>0.04</v>
      </c>
      <c r="R27" s="91" t="str">
        <f t="shared" si="1"/>
        <v>Yes</v>
      </c>
      <c r="S27" s="91" t="s">
        <v>1</v>
      </c>
      <c r="T27" s="91" t="s">
        <v>1</v>
      </c>
      <c r="U27" s="92">
        <v>2.22</v>
      </c>
      <c r="V27" s="92">
        <v>15.16</v>
      </c>
      <c r="W27" s="92">
        <v>42.97</v>
      </c>
      <c r="X27" s="94">
        <v>19.99</v>
      </c>
      <c r="Y27" s="92" t="s">
        <v>0</v>
      </c>
      <c r="Z27" s="89">
        <v>1.27</v>
      </c>
      <c r="AA27" s="89">
        <v>14.09</v>
      </c>
      <c r="AB27" s="89">
        <v>41.64</v>
      </c>
      <c r="AC27" s="89">
        <v>20</v>
      </c>
      <c r="AD27" s="86" t="s">
        <v>0</v>
      </c>
    </row>
    <row r="28" spans="1:30" s="5" customFormat="1" ht="47.25" customHeight="1">
      <c r="A28" s="138" t="s">
        <v>29</v>
      </c>
      <c r="B28" s="138"/>
      <c r="C28" s="138"/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1</v>
      </c>
      <c r="N28" s="31"/>
      <c r="O28" s="31" t="s">
        <v>1</v>
      </c>
      <c r="P28" s="31" t="s">
        <v>1</v>
      </c>
      <c r="Q28" s="33" t="s">
        <v>1</v>
      </c>
      <c r="R28" s="45" t="s">
        <v>1</v>
      </c>
      <c r="S28" s="45" t="s">
        <v>1</v>
      </c>
      <c r="T28" s="45" t="s">
        <v>1</v>
      </c>
      <c r="U28" s="109">
        <v>1.61</v>
      </c>
      <c r="V28" s="109">
        <v>15.06</v>
      </c>
      <c r="W28" s="109">
        <v>25.2</v>
      </c>
      <c r="X28" s="33" t="s">
        <v>1</v>
      </c>
      <c r="Y28" s="33" t="s">
        <v>1</v>
      </c>
      <c r="Z28" s="109">
        <v>1</v>
      </c>
      <c r="AA28" s="109">
        <v>14.55</v>
      </c>
      <c r="AB28" s="109">
        <v>24.62</v>
      </c>
      <c r="AC28" s="33" t="s">
        <v>1</v>
      </c>
      <c r="AD28" s="33" t="s">
        <v>1</v>
      </c>
    </row>
    <row r="29" spans="1:30" s="5" customFormat="1" ht="47.25" customHeight="1">
      <c r="A29" s="139" t="s">
        <v>30</v>
      </c>
      <c r="B29" s="139"/>
      <c r="C29" s="139"/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/>
      <c r="O29" s="41" t="s">
        <v>1</v>
      </c>
      <c r="P29" s="41" t="s">
        <v>1</v>
      </c>
      <c r="Q29" s="42" t="s">
        <v>1</v>
      </c>
      <c r="R29" s="48" t="s">
        <v>1</v>
      </c>
      <c r="S29" s="48" t="s">
        <v>1</v>
      </c>
      <c r="T29" s="48" t="s">
        <v>1</v>
      </c>
      <c r="U29" s="43" t="s">
        <v>1</v>
      </c>
      <c r="V29" s="43" t="s">
        <v>1</v>
      </c>
      <c r="W29" s="43">
        <v>28.55</v>
      </c>
      <c r="X29" s="42" t="s">
        <v>1</v>
      </c>
      <c r="Y29" s="42" t="s">
        <v>1</v>
      </c>
      <c r="Z29" s="43" t="s">
        <v>1</v>
      </c>
      <c r="AA29" s="43" t="s">
        <v>1</v>
      </c>
      <c r="AB29" s="43">
        <v>23.53</v>
      </c>
      <c r="AC29" s="42" t="s">
        <v>1</v>
      </c>
      <c r="AD29" s="42" t="s">
        <v>1</v>
      </c>
    </row>
    <row r="30" spans="1:29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0"/>
      <c r="AB30" s="11"/>
      <c r="AC30" s="10"/>
    </row>
    <row r="31" spans="1:29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0"/>
      <c r="AB31" s="11"/>
      <c r="AC31" s="10"/>
    </row>
    <row r="32" spans="1:29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  <c r="Z32" s="11"/>
      <c r="AA32" s="11"/>
      <c r="AB32" s="11"/>
      <c r="AC32" s="11"/>
    </row>
  </sheetData>
  <sheetProtection/>
  <mergeCells count="71">
    <mergeCell ref="AD17:AD18"/>
    <mergeCell ref="AD15:AD16"/>
    <mergeCell ref="Y12:Y13"/>
    <mergeCell ref="AD12:AD13"/>
    <mergeCell ref="Z11:AD11"/>
    <mergeCell ref="U11:Y11"/>
    <mergeCell ref="Y15:Y16"/>
    <mergeCell ref="Y17:Y18"/>
    <mergeCell ref="W15:W16"/>
    <mergeCell ref="X15:X16"/>
    <mergeCell ref="A29:C29"/>
    <mergeCell ref="S17:S18"/>
    <mergeCell ref="T17:T18"/>
    <mergeCell ref="B25:C25"/>
    <mergeCell ref="B26:C26"/>
    <mergeCell ref="B27:C27"/>
    <mergeCell ref="B21:C21"/>
    <mergeCell ref="B24:C24"/>
    <mergeCell ref="B19:C19"/>
    <mergeCell ref="B23:C23"/>
    <mergeCell ref="B22:C22"/>
    <mergeCell ref="A28:C28"/>
    <mergeCell ref="A15:A16"/>
    <mergeCell ref="B15:C15"/>
    <mergeCell ref="A17:A18"/>
    <mergeCell ref="B17:C17"/>
    <mergeCell ref="B16:C16"/>
    <mergeCell ref="B18:C18"/>
    <mergeCell ref="B14:C14"/>
    <mergeCell ref="B20:C20"/>
    <mergeCell ref="T15:T16"/>
    <mergeCell ref="X17:X18"/>
    <mergeCell ref="W17:W18"/>
    <mergeCell ref="S15:S16"/>
    <mergeCell ref="U15:U16"/>
    <mergeCell ref="V15:V16"/>
    <mergeCell ref="U17:U18"/>
    <mergeCell ref="V17:V18"/>
    <mergeCell ref="A11:A13"/>
    <mergeCell ref="X12:X13"/>
    <mergeCell ref="R12:R13"/>
    <mergeCell ref="F12:F13"/>
    <mergeCell ref="Q12:Q13"/>
    <mergeCell ref="S12:S13"/>
    <mergeCell ref="T12:T13"/>
    <mergeCell ref="U12:U13"/>
    <mergeCell ref="B11:C13"/>
    <mergeCell ref="D11:T11"/>
    <mergeCell ref="G12:G13"/>
    <mergeCell ref="H12:K12"/>
    <mergeCell ref="M12:M13"/>
    <mergeCell ref="D12:D13"/>
    <mergeCell ref="O12:O13"/>
    <mergeCell ref="P12:P13"/>
    <mergeCell ref="Z17:Z18"/>
    <mergeCell ref="AA17:AA18"/>
    <mergeCell ref="AB17:AB18"/>
    <mergeCell ref="AC17:AC18"/>
    <mergeCell ref="Z15:Z16"/>
    <mergeCell ref="AA15:AA16"/>
    <mergeCell ref="AB15:AB16"/>
    <mergeCell ref="Z12:Z13"/>
    <mergeCell ref="AA12:AA13"/>
    <mergeCell ref="AB12:AB13"/>
    <mergeCell ref="AC12:AC13"/>
    <mergeCell ref="AC15:AC16"/>
    <mergeCell ref="A9:AD9"/>
    <mergeCell ref="E12:E13"/>
    <mergeCell ref="V12:V13"/>
    <mergeCell ref="W12:W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7" sqref="A7"/>
    </sheetView>
  </sheetViews>
  <sheetFormatPr defaultColWidth="9.00390625" defaultRowHeight="12.75"/>
  <cols>
    <col min="1" max="2" width="7.625" style="6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9" width="14.75390625" style="1" customWidth="1"/>
    <col min="30" max="30" width="11.87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3:29" ht="15.75">
      <c r="C10" s="7"/>
      <c r="D10" s="7"/>
      <c r="E10" s="7"/>
      <c r="F10" s="7"/>
      <c r="G10" s="7"/>
      <c r="H10" s="7"/>
      <c r="I10" s="7"/>
      <c r="J10" s="7"/>
      <c r="K10" s="7"/>
      <c r="L10" s="7"/>
      <c r="T10" s="8"/>
      <c r="U10" s="8"/>
      <c r="V10" s="8"/>
      <c r="Z10" s="8"/>
      <c r="AA10" s="8"/>
      <c r="AC10" s="1" t="s">
        <v>55</v>
      </c>
    </row>
    <row r="11" spans="1:30" ht="46.5" customHeight="1">
      <c r="A11" s="147" t="s">
        <v>2</v>
      </c>
      <c r="B11" s="147" t="s">
        <v>3</v>
      </c>
      <c r="C11" s="147" t="s">
        <v>3</v>
      </c>
      <c r="D11" s="182" t="s">
        <v>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78" t="s">
        <v>54</v>
      </c>
      <c r="V11" s="179"/>
      <c r="W11" s="179"/>
      <c r="X11" s="179"/>
      <c r="Y11" s="180"/>
      <c r="Z11" s="178" t="s">
        <v>53</v>
      </c>
      <c r="AA11" s="179"/>
      <c r="AB11" s="179"/>
      <c r="AC11" s="179"/>
      <c r="AD11" s="180"/>
    </row>
    <row r="12" spans="1:30" ht="18.75" customHeight="1">
      <c r="A12" s="147"/>
      <c r="B12" s="147"/>
      <c r="C12" s="147"/>
      <c r="D12" s="147" t="s">
        <v>6</v>
      </c>
      <c r="E12" s="147" t="s">
        <v>7</v>
      </c>
      <c r="F12" s="147" t="s">
        <v>32</v>
      </c>
      <c r="G12" s="147" t="s">
        <v>8</v>
      </c>
      <c r="H12" s="182" t="s">
        <v>9</v>
      </c>
      <c r="I12" s="182"/>
      <c r="J12" s="182"/>
      <c r="K12" s="182"/>
      <c r="L12" s="147" t="s">
        <v>10</v>
      </c>
      <c r="M12" s="147" t="s">
        <v>11</v>
      </c>
      <c r="N12" s="3"/>
      <c r="O12" s="147" t="s">
        <v>12</v>
      </c>
      <c r="P12" s="147" t="s">
        <v>13</v>
      </c>
      <c r="Q12" s="147" t="s">
        <v>14</v>
      </c>
      <c r="R12" s="147" t="s">
        <v>15</v>
      </c>
      <c r="S12" s="147" t="s">
        <v>16</v>
      </c>
      <c r="T12" s="147" t="s">
        <v>17</v>
      </c>
      <c r="U12" s="152" t="s">
        <v>89</v>
      </c>
      <c r="V12" s="152" t="s">
        <v>88</v>
      </c>
      <c r="W12" s="152" t="s">
        <v>87</v>
      </c>
      <c r="X12" s="147" t="s">
        <v>18</v>
      </c>
      <c r="Y12" s="147" t="s">
        <v>49</v>
      </c>
      <c r="Z12" s="152" t="s">
        <v>89</v>
      </c>
      <c r="AA12" s="152" t="s">
        <v>88</v>
      </c>
      <c r="AB12" s="152" t="s">
        <v>87</v>
      </c>
      <c r="AC12" s="147" t="s">
        <v>18</v>
      </c>
      <c r="AD12" s="147" t="s">
        <v>49</v>
      </c>
    </row>
    <row r="13" spans="1:30" s="5" customFormat="1" ht="120" customHeight="1">
      <c r="A13" s="147"/>
      <c r="B13" s="147"/>
      <c r="C13" s="147"/>
      <c r="D13" s="147"/>
      <c r="E13" s="147"/>
      <c r="F13" s="147"/>
      <c r="G13" s="147"/>
      <c r="H13" s="3" t="s">
        <v>19</v>
      </c>
      <c r="I13" s="3" t="s">
        <v>20</v>
      </c>
      <c r="J13" s="4" t="s">
        <v>21</v>
      </c>
      <c r="K13" s="4" t="s">
        <v>22</v>
      </c>
      <c r="L13" s="147"/>
      <c r="M13" s="147"/>
      <c r="N13" s="3"/>
      <c r="O13" s="147"/>
      <c r="P13" s="147"/>
      <c r="Q13" s="147"/>
      <c r="R13" s="147"/>
      <c r="S13" s="147"/>
      <c r="T13" s="147"/>
      <c r="U13" s="153"/>
      <c r="V13" s="153"/>
      <c r="W13" s="153"/>
      <c r="X13" s="147"/>
      <c r="Y13" s="147"/>
      <c r="Z13" s="153"/>
      <c r="AA13" s="153"/>
      <c r="AB13" s="153"/>
      <c r="AC13" s="147"/>
      <c r="AD13" s="147"/>
    </row>
    <row r="14" spans="1:30" s="5" customFormat="1" ht="24" customHeight="1">
      <c r="A14" s="29">
        <v>1</v>
      </c>
      <c r="B14" s="148">
        <v>2</v>
      </c>
      <c r="C14" s="149"/>
      <c r="D14" s="29">
        <v>3</v>
      </c>
      <c r="E14" s="29">
        <v>4</v>
      </c>
      <c r="F14" s="29"/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 s="29">
        <v>10</v>
      </c>
      <c r="M14" s="29">
        <v>11</v>
      </c>
      <c r="N14" s="29"/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  <c r="U14" s="29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29">
        <v>24</v>
      </c>
      <c r="AB14" s="29">
        <v>25</v>
      </c>
      <c r="AC14" s="29">
        <v>26</v>
      </c>
      <c r="AD14" s="29">
        <v>27</v>
      </c>
    </row>
    <row r="15" spans="1:30" s="5" customFormat="1" ht="47.25" customHeight="1">
      <c r="A15" s="145">
        <v>1</v>
      </c>
      <c r="B15" s="131" t="s">
        <v>62</v>
      </c>
      <c r="C15" s="131"/>
      <c r="D15" s="31">
        <v>3454342</v>
      </c>
      <c r="E15" s="31">
        <v>473890</v>
      </c>
      <c r="F15" s="31">
        <v>123263</v>
      </c>
      <c r="G15" s="31">
        <v>201023897</v>
      </c>
      <c r="H15" s="31">
        <v>940802</v>
      </c>
      <c r="I15" s="31">
        <v>74681</v>
      </c>
      <c r="J15" s="31">
        <v>845806</v>
      </c>
      <c r="K15" s="31">
        <v>2823049</v>
      </c>
      <c r="L15" s="31">
        <v>2888797</v>
      </c>
      <c r="M15" s="31">
        <f aca="true" t="shared" si="0" ref="M15:M27">G15+(H15+I15+J15+K15)*25+L15</f>
        <v>321021144</v>
      </c>
      <c r="N15" s="31" t="s">
        <v>1</v>
      </c>
      <c r="O15" s="31">
        <v>392349254</v>
      </c>
      <c r="P15" s="33">
        <f aca="true" t="shared" si="1" ref="P15:P27">(D15-(E15+F15))/M15</f>
        <v>0.008900314055325901</v>
      </c>
      <c r="Q15" s="33">
        <f>0.04*0.4</f>
        <v>0.016</v>
      </c>
      <c r="R15" s="45" t="str">
        <f aca="true" t="shared" si="2" ref="R15:R27">IF(P15&gt;Q15,"Yes","No")</f>
        <v>No</v>
      </c>
      <c r="S15" s="171">
        <f>P15+P16</f>
        <v>0.03415755145505802</v>
      </c>
      <c r="T15" s="168" t="str">
        <f>IF(S15&gt;=0.04,"Yes","No")</f>
        <v>No</v>
      </c>
      <c r="U15" s="174" t="s">
        <v>0</v>
      </c>
      <c r="V15" s="174" t="s">
        <v>0</v>
      </c>
      <c r="W15" s="174" t="s">
        <v>0</v>
      </c>
      <c r="X15" s="174" t="s">
        <v>0</v>
      </c>
      <c r="Y15" s="174" t="s">
        <v>0</v>
      </c>
      <c r="Z15" s="186">
        <v>2.23</v>
      </c>
      <c r="AA15" s="186">
        <v>10.58</v>
      </c>
      <c r="AB15" s="186">
        <v>14.24</v>
      </c>
      <c r="AC15" s="128">
        <v>18.99</v>
      </c>
      <c r="AD15" s="150" t="str">
        <f>IF(AB15&gt;AC15,"Yes","No")</f>
        <v>No</v>
      </c>
    </row>
    <row r="16" spans="1:30" s="5" customFormat="1" ht="47.25" customHeight="1">
      <c r="A16" s="146"/>
      <c r="B16" s="133" t="s">
        <v>23</v>
      </c>
      <c r="C16" s="133"/>
      <c r="D16" s="34">
        <v>8793176</v>
      </c>
      <c r="E16" s="34">
        <v>563332</v>
      </c>
      <c r="F16" s="34">
        <v>123263</v>
      </c>
      <c r="G16" s="34">
        <v>201023897</v>
      </c>
      <c r="H16" s="34">
        <v>940802</v>
      </c>
      <c r="I16" s="34">
        <v>74681</v>
      </c>
      <c r="J16" s="34">
        <v>845806</v>
      </c>
      <c r="K16" s="34">
        <v>2823049</v>
      </c>
      <c r="L16" s="34">
        <v>2828369</v>
      </c>
      <c r="M16" s="34">
        <f t="shared" si="0"/>
        <v>320960716</v>
      </c>
      <c r="N16" s="34" t="e">
        <f>#REF!/#REF!*100</f>
        <v>#REF!</v>
      </c>
      <c r="O16" s="34">
        <v>392349254</v>
      </c>
      <c r="P16" s="35">
        <f t="shared" si="1"/>
        <v>0.02525723739973212</v>
      </c>
      <c r="Q16" s="35">
        <f>0.04*0.6</f>
        <v>0.024</v>
      </c>
      <c r="R16" s="46" t="str">
        <f t="shared" si="2"/>
        <v>Yes</v>
      </c>
      <c r="S16" s="172"/>
      <c r="T16" s="169"/>
      <c r="U16" s="181"/>
      <c r="V16" s="181"/>
      <c r="W16" s="181"/>
      <c r="X16" s="175"/>
      <c r="Y16" s="175"/>
      <c r="Z16" s="185"/>
      <c r="AA16" s="185">
        <v>10.58</v>
      </c>
      <c r="AB16" s="185">
        <v>14.24</v>
      </c>
      <c r="AC16" s="125"/>
      <c r="AD16" s="141"/>
    </row>
    <row r="17" spans="1:30" s="5" customFormat="1" ht="54" customHeight="1">
      <c r="A17" s="132">
        <v>2</v>
      </c>
      <c r="B17" s="121" t="s">
        <v>61</v>
      </c>
      <c r="C17" s="121"/>
      <c r="D17" s="34">
        <v>2015432</v>
      </c>
      <c r="E17" s="34">
        <v>28369</v>
      </c>
      <c r="F17" s="34">
        <v>0</v>
      </c>
      <c r="G17" s="34">
        <v>61551692</v>
      </c>
      <c r="H17" s="34">
        <v>1306486</v>
      </c>
      <c r="I17" s="34">
        <v>258988</v>
      </c>
      <c r="J17" s="34">
        <v>1988425</v>
      </c>
      <c r="K17" s="34">
        <v>385772</v>
      </c>
      <c r="L17" s="34">
        <v>1022931</v>
      </c>
      <c r="M17" s="34">
        <f t="shared" si="0"/>
        <v>161066398</v>
      </c>
      <c r="N17" s="34" t="s">
        <v>1</v>
      </c>
      <c r="O17" s="34">
        <v>284545816</v>
      </c>
      <c r="P17" s="35">
        <f t="shared" si="1"/>
        <v>0.01233691834345237</v>
      </c>
      <c r="Q17" s="35">
        <f>0.04*0.2</f>
        <v>0.008</v>
      </c>
      <c r="R17" s="46" t="str">
        <f t="shared" si="2"/>
        <v>Yes</v>
      </c>
      <c r="S17" s="172">
        <f>P17+P18</f>
        <v>0.05079903309772843</v>
      </c>
      <c r="T17" s="169" t="str">
        <f>IF(S17&gt;=0.04,"Yes","No")</f>
        <v>Yes</v>
      </c>
      <c r="U17" s="184">
        <v>3.67</v>
      </c>
      <c r="V17" s="184">
        <v>19.28</v>
      </c>
      <c r="W17" s="184">
        <v>35.82</v>
      </c>
      <c r="X17" s="144">
        <v>20.52</v>
      </c>
      <c r="Y17" s="141" t="str">
        <f>IF(W17&gt;X17,"Yes","No")</f>
        <v>Yes</v>
      </c>
      <c r="Z17" s="185">
        <v>3.03</v>
      </c>
      <c r="AA17" s="185">
        <v>18.55</v>
      </c>
      <c r="AB17" s="185">
        <v>34.99</v>
      </c>
      <c r="AC17" s="125">
        <v>18.99</v>
      </c>
      <c r="AD17" s="141" t="str">
        <f>IF(AB17&gt;AC17,"Yes","No")</f>
        <v>Yes</v>
      </c>
    </row>
    <row r="18" spans="1:30" s="5" customFormat="1" ht="47.25" customHeight="1">
      <c r="A18" s="132"/>
      <c r="B18" s="133" t="s">
        <v>24</v>
      </c>
      <c r="C18" s="133"/>
      <c r="D18" s="34">
        <v>6566825</v>
      </c>
      <c r="E18" s="34">
        <v>385620</v>
      </c>
      <c r="F18" s="34">
        <v>0</v>
      </c>
      <c r="G18" s="34">
        <v>61551692</v>
      </c>
      <c r="H18" s="34">
        <v>1306486</v>
      </c>
      <c r="I18" s="34">
        <v>258989</v>
      </c>
      <c r="J18" s="34">
        <v>1988425</v>
      </c>
      <c r="K18" s="34">
        <v>385772</v>
      </c>
      <c r="L18" s="34">
        <v>665430</v>
      </c>
      <c r="M18" s="34">
        <f t="shared" si="0"/>
        <v>160708922</v>
      </c>
      <c r="N18" s="34" t="e">
        <f>#REF!/#REF!*100</f>
        <v>#REF!</v>
      </c>
      <c r="O18" s="34">
        <v>284545816</v>
      </c>
      <c r="P18" s="35">
        <f t="shared" si="1"/>
        <v>0.03846211475427606</v>
      </c>
      <c r="Q18" s="35">
        <f>0.04*0.8</f>
        <v>0.032</v>
      </c>
      <c r="R18" s="46" t="str">
        <f t="shared" si="2"/>
        <v>Yes</v>
      </c>
      <c r="S18" s="172"/>
      <c r="T18" s="169"/>
      <c r="U18" s="184"/>
      <c r="V18" s="184">
        <v>19.28</v>
      </c>
      <c r="W18" s="184">
        <v>35.82</v>
      </c>
      <c r="X18" s="144"/>
      <c r="Y18" s="141"/>
      <c r="Z18" s="185">
        <v>3.03</v>
      </c>
      <c r="AA18" s="185">
        <v>18.55</v>
      </c>
      <c r="AB18" s="185">
        <v>34.99</v>
      </c>
      <c r="AC18" s="125"/>
      <c r="AD18" s="141"/>
    </row>
    <row r="19" spans="1:30" s="5" customFormat="1" ht="47.25" customHeight="1">
      <c r="A19" s="37">
        <v>3</v>
      </c>
      <c r="B19" s="133" t="s">
        <v>60</v>
      </c>
      <c r="C19" s="133"/>
      <c r="D19" s="34">
        <v>3348587</v>
      </c>
      <c r="E19" s="34">
        <v>269054</v>
      </c>
      <c r="F19" s="34">
        <v>0</v>
      </c>
      <c r="G19" s="34">
        <v>40689082</v>
      </c>
      <c r="H19" s="34">
        <v>95141</v>
      </c>
      <c r="I19" s="34">
        <v>11941</v>
      </c>
      <c r="J19" s="34">
        <v>251945</v>
      </c>
      <c r="K19" s="34">
        <v>300860</v>
      </c>
      <c r="L19" s="34">
        <v>41838</v>
      </c>
      <c r="M19" s="34">
        <f t="shared" si="0"/>
        <v>57228095</v>
      </c>
      <c r="N19" s="34" t="e">
        <f>#REF!/#REF!*100</f>
        <v>#REF!</v>
      </c>
      <c r="O19" s="34">
        <v>88824134</v>
      </c>
      <c r="P19" s="35">
        <f t="shared" si="1"/>
        <v>0.053811558815648156</v>
      </c>
      <c r="Q19" s="35">
        <v>0.04</v>
      </c>
      <c r="R19" s="46" t="str">
        <f t="shared" si="2"/>
        <v>Yes</v>
      </c>
      <c r="S19" s="46" t="s">
        <v>1</v>
      </c>
      <c r="T19" s="46" t="s">
        <v>1</v>
      </c>
      <c r="U19" s="38">
        <v>0.48</v>
      </c>
      <c r="V19" s="38">
        <v>8.82</v>
      </c>
      <c r="W19" s="38">
        <v>25.82</v>
      </c>
      <c r="X19" s="38">
        <v>20.52</v>
      </c>
      <c r="Y19" s="34" t="str">
        <f aca="true" t="shared" si="3" ref="Y19:Y26">IF(W19&gt;X19,"Yes","No")</f>
        <v>Yes</v>
      </c>
      <c r="Z19" s="44">
        <v>1.35</v>
      </c>
      <c r="AA19" s="44">
        <v>9.76</v>
      </c>
      <c r="AB19" s="44">
        <v>26.9</v>
      </c>
      <c r="AC19" s="38">
        <v>18.99</v>
      </c>
      <c r="AD19" s="34" t="str">
        <f aca="true" t="shared" si="4" ref="AD19:AD26">IF(AB19&gt;AC19,"Yes","No")</f>
        <v>Yes</v>
      </c>
    </row>
    <row r="20" spans="1:30" s="5" customFormat="1" ht="47.25" customHeight="1">
      <c r="A20" s="37">
        <v>4</v>
      </c>
      <c r="B20" s="133" t="s">
        <v>25</v>
      </c>
      <c r="C20" s="133"/>
      <c r="D20" s="34">
        <v>22077019</v>
      </c>
      <c r="E20" s="34">
        <v>807217</v>
      </c>
      <c r="F20" s="34">
        <v>0</v>
      </c>
      <c r="G20" s="34">
        <v>207137192</v>
      </c>
      <c r="H20" s="34">
        <v>906958</v>
      </c>
      <c r="I20" s="34">
        <v>912185</v>
      </c>
      <c r="J20" s="34">
        <v>5419835</v>
      </c>
      <c r="K20" s="34">
        <v>596553</v>
      </c>
      <c r="L20" s="34">
        <v>3519702</v>
      </c>
      <c r="M20" s="34">
        <f t="shared" si="0"/>
        <v>406545169</v>
      </c>
      <c r="N20" s="34" t="e">
        <f>#REF!/#REF!*100</f>
        <v>#REF!</v>
      </c>
      <c r="O20" s="34">
        <v>574086666</v>
      </c>
      <c r="P20" s="35">
        <f t="shared" si="1"/>
        <v>0.052318422703972654</v>
      </c>
      <c r="Q20" s="35">
        <v>0.04</v>
      </c>
      <c r="R20" s="46" t="str">
        <f t="shared" si="2"/>
        <v>Yes</v>
      </c>
      <c r="S20" s="46" t="s">
        <v>1</v>
      </c>
      <c r="T20" s="46" t="s">
        <v>1</v>
      </c>
      <c r="U20" s="38">
        <v>4.03</v>
      </c>
      <c r="V20" s="38">
        <v>16.44</v>
      </c>
      <c r="W20" s="38">
        <v>32.05</v>
      </c>
      <c r="X20" s="38">
        <v>20.52</v>
      </c>
      <c r="Y20" s="34" t="str">
        <f t="shared" si="3"/>
        <v>Yes</v>
      </c>
      <c r="Z20" s="44">
        <v>1.81</v>
      </c>
      <c r="AA20" s="44">
        <v>13.96</v>
      </c>
      <c r="AB20" s="44">
        <v>29.23</v>
      </c>
      <c r="AC20" s="38">
        <v>18.99</v>
      </c>
      <c r="AD20" s="34" t="str">
        <f t="shared" si="4"/>
        <v>Yes</v>
      </c>
    </row>
    <row r="21" spans="1:30" ht="51.75" customHeight="1">
      <c r="A21" s="37">
        <v>5</v>
      </c>
      <c r="B21" s="133" t="s">
        <v>59</v>
      </c>
      <c r="C21" s="133"/>
      <c r="D21" s="34">
        <v>33122049</v>
      </c>
      <c r="E21" s="34">
        <v>1508844</v>
      </c>
      <c r="F21" s="34">
        <v>0</v>
      </c>
      <c r="G21" s="34">
        <v>167845213</v>
      </c>
      <c r="H21" s="34">
        <v>1302185</v>
      </c>
      <c r="I21" s="34">
        <v>281774</v>
      </c>
      <c r="J21" s="34">
        <v>9305567</v>
      </c>
      <c r="K21" s="34">
        <v>2608669</v>
      </c>
      <c r="L21" s="34">
        <v>8580676</v>
      </c>
      <c r="M21" s="34">
        <f t="shared" si="0"/>
        <v>513880764</v>
      </c>
      <c r="N21" s="34" t="e">
        <f>#REF!/#REF!*100</f>
        <v>#REF!</v>
      </c>
      <c r="O21" s="34">
        <v>984647279</v>
      </c>
      <c r="P21" s="35">
        <f t="shared" si="1"/>
        <v>0.061518560753132216</v>
      </c>
      <c r="Q21" s="35">
        <v>0.04</v>
      </c>
      <c r="R21" s="46" t="str">
        <f t="shared" si="2"/>
        <v>Yes</v>
      </c>
      <c r="S21" s="46" t="s">
        <v>1</v>
      </c>
      <c r="T21" s="46" t="s">
        <v>1</v>
      </c>
      <c r="U21" s="38">
        <v>0.46</v>
      </c>
      <c r="V21" s="38">
        <v>14.07</v>
      </c>
      <c r="W21" s="38">
        <v>27.95</v>
      </c>
      <c r="X21" s="38">
        <v>20.52</v>
      </c>
      <c r="Y21" s="34" t="str">
        <f t="shared" si="3"/>
        <v>Yes</v>
      </c>
      <c r="Z21" s="44">
        <v>-1.01</v>
      </c>
      <c r="AA21" s="44">
        <v>12.41</v>
      </c>
      <c r="AB21" s="44">
        <v>26.09</v>
      </c>
      <c r="AC21" s="38">
        <v>18.99</v>
      </c>
      <c r="AD21" s="34" t="str">
        <f t="shared" si="4"/>
        <v>Yes</v>
      </c>
    </row>
    <row r="22" spans="1:30" s="5" customFormat="1" ht="47.25" customHeight="1">
      <c r="A22" s="37">
        <v>6</v>
      </c>
      <c r="B22" s="133" t="s">
        <v>58</v>
      </c>
      <c r="C22" s="133"/>
      <c r="D22" s="34">
        <v>275067</v>
      </c>
      <c r="E22" s="34">
        <v>2519417</v>
      </c>
      <c r="F22" s="34">
        <v>122982</v>
      </c>
      <c r="G22" s="34">
        <v>12087574</v>
      </c>
      <c r="H22" s="34">
        <v>15256</v>
      </c>
      <c r="I22" s="34">
        <v>3407</v>
      </c>
      <c r="J22" s="34">
        <v>10329</v>
      </c>
      <c r="K22" s="34">
        <v>96766</v>
      </c>
      <c r="L22" s="34">
        <v>455075</v>
      </c>
      <c r="M22" s="34">
        <f t="shared" si="0"/>
        <v>15686599</v>
      </c>
      <c r="N22" s="34" t="e">
        <f>#REF!/#REF!*100</f>
        <v>#REF!</v>
      </c>
      <c r="O22" s="34">
        <v>19592612</v>
      </c>
      <c r="P22" s="35">
        <f t="shared" si="1"/>
        <v>-0.15091429314920335</v>
      </c>
      <c r="Q22" s="35">
        <v>0.04</v>
      </c>
      <c r="R22" s="46" t="str">
        <f t="shared" si="2"/>
        <v>No</v>
      </c>
      <c r="S22" s="46" t="s">
        <v>1</v>
      </c>
      <c r="T22" s="46" t="s">
        <v>1</v>
      </c>
      <c r="U22" s="38">
        <v>-6.71</v>
      </c>
      <c r="V22" s="38">
        <v>-2.2</v>
      </c>
      <c r="W22" s="38">
        <v>7.45</v>
      </c>
      <c r="X22" s="38">
        <v>20.52</v>
      </c>
      <c r="Y22" s="34" t="str">
        <f t="shared" si="3"/>
        <v>No</v>
      </c>
      <c r="Z22" s="44">
        <v>0.38</v>
      </c>
      <c r="AA22" s="44">
        <v>5.23</v>
      </c>
      <c r="AB22" s="44">
        <v>15.61</v>
      </c>
      <c r="AC22" s="38">
        <v>18.99</v>
      </c>
      <c r="AD22" s="34" t="str">
        <f t="shared" si="4"/>
        <v>No</v>
      </c>
    </row>
    <row r="23" spans="1:30" s="5" customFormat="1" ht="47.25" customHeight="1">
      <c r="A23" s="37">
        <v>7</v>
      </c>
      <c r="B23" s="133" t="s">
        <v>26</v>
      </c>
      <c r="C23" s="133"/>
      <c r="D23" s="34">
        <v>2576319</v>
      </c>
      <c r="E23" s="34">
        <v>84891</v>
      </c>
      <c r="F23" s="34">
        <v>0</v>
      </c>
      <c r="G23" s="34">
        <v>35867011</v>
      </c>
      <c r="H23" s="34">
        <v>58687</v>
      </c>
      <c r="I23" s="34">
        <v>80864</v>
      </c>
      <c r="J23" s="34">
        <v>48913</v>
      </c>
      <c r="K23" s="34">
        <v>86194</v>
      </c>
      <c r="L23" s="34">
        <v>332710</v>
      </c>
      <c r="M23" s="34">
        <f t="shared" si="0"/>
        <v>43066171</v>
      </c>
      <c r="N23" s="34" t="e">
        <f>#REF!/#REF!*100</f>
        <v>#REF!</v>
      </c>
      <c r="O23" s="34">
        <v>131748773</v>
      </c>
      <c r="P23" s="35">
        <f t="shared" si="1"/>
        <v>0.05785116118170803</v>
      </c>
      <c r="Q23" s="35">
        <v>0.04</v>
      </c>
      <c r="R23" s="46" t="str">
        <f t="shared" si="2"/>
        <v>Yes</v>
      </c>
      <c r="S23" s="46" t="s">
        <v>1</v>
      </c>
      <c r="T23" s="46" t="s">
        <v>1</v>
      </c>
      <c r="U23" s="38">
        <v>4.52</v>
      </c>
      <c r="V23" s="38">
        <v>16.35</v>
      </c>
      <c r="W23" s="38">
        <v>39.4</v>
      </c>
      <c r="X23" s="38">
        <v>20.52</v>
      </c>
      <c r="Y23" s="34" t="str">
        <f t="shared" si="3"/>
        <v>Yes</v>
      </c>
      <c r="Z23" s="44">
        <v>5.93</v>
      </c>
      <c r="AA23" s="44">
        <v>17.92</v>
      </c>
      <c r="AB23" s="44">
        <v>41.28</v>
      </c>
      <c r="AC23" s="38">
        <v>18.99</v>
      </c>
      <c r="AD23" s="34" t="str">
        <f t="shared" si="4"/>
        <v>Yes</v>
      </c>
    </row>
    <row r="24" spans="1:30" s="5" customFormat="1" ht="46.5" customHeight="1">
      <c r="A24" s="37">
        <v>8</v>
      </c>
      <c r="B24" s="133" t="s">
        <v>33</v>
      </c>
      <c r="C24" s="133"/>
      <c r="D24" s="34">
        <v>6430492</v>
      </c>
      <c r="E24" s="34">
        <v>143748</v>
      </c>
      <c r="F24" s="34">
        <v>0</v>
      </c>
      <c r="G24" s="34">
        <v>76246241</v>
      </c>
      <c r="H24" s="34">
        <v>1175927</v>
      </c>
      <c r="I24" s="34">
        <v>58512</v>
      </c>
      <c r="J24" s="34">
        <v>825880</v>
      </c>
      <c r="K24" s="34">
        <v>593418</v>
      </c>
      <c r="L24" s="34">
        <v>804602</v>
      </c>
      <c r="M24" s="34">
        <f t="shared" si="0"/>
        <v>143394268</v>
      </c>
      <c r="N24" s="34" t="e">
        <f>#REF!/#REF!*100</f>
        <v>#REF!</v>
      </c>
      <c r="O24" s="34">
        <v>184019342</v>
      </c>
      <c r="P24" s="35">
        <f t="shared" si="1"/>
        <v>0.04384236613976787</v>
      </c>
      <c r="Q24" s="35">
        <v>0.04</v>
      </c>
      <c r="R24" s="46" t="str">
        <f t="shared" si="2"/>
        <v>Yes</v>
      </c>
      <c r="S24" s="46" t="s">
        <v>1</v>
      </c>
      <c r="T24" s="46" t="s">
        <v>1</v>
      </c>
      <c r="U24" s="38">
        <v>4.2</v>
      </c>
      <c r="V24" s="38">
        <v>20.58</v>
      </c>
      <c r="W24" s="38">
        <v>33.57</v>
      </c>
      <c r="X24" s="38">
        <v>20.52</v>
      </c>
      <c r="Y24" s="34" t="str">
        <f t="shared" si="3"/>
        <v>Yes</v>
      </c>
      <c r="Z24" s="44">
        <v>2.77</v>
      </c>
      <c r="AA24" s="44">
        <v>18.92</v>
      </c>
      <c r="AB24" s="44">
        <v>31.74</v>
      </c>
      <c r="AC24" s="38">
        <v>18.99</v>
      </c>
      <c r="AD24" s="34" t="str">
        <f t="shared" si="4"/>
        <v>Yes</v>
      </c>
    </row>
    <row r="25" spans="1:30" s="5" customFormat="1" ht="47.25" customHeight="1">
      <c r="A25" s="37">
        <v>9</v>
      </c>
      <c r="B25" s="133" t="s">
        <v>57</v>
      </c>
      <c r="C25" s="133"/>
      <c r="D25" s="34">
        <v>2271003</v>
      </c>
      <c r="E25" s="34">
        <v>1725170</v>
      </c>
      <c r="F25" s="34">
        <v>467569</v>
      </c>
      <c r="G25" s="34">
        <v>37582411</v>
      </c>
      <c r="H25" s="34">
        <v>239547</v>
      </c>
      <c r="I25" s="34">
        <v>56770</v>
      </c>
      <c r="J25" s="34">
        <v>129389</v>
      </c>
      <c r="K25" s="34">
        <v>388135</v>
      </c>
      <c r="L25" s="34">
        <v>60858</v>
      </c>
      <c r="M25" s="34">
        <f t="shared" si="0"/>
        <v>57989294</v>
      </c>
      <c r="N25" s="34" t="e">
        <f>#REF!/#REF!*100</f>
        <v>#REF!</v>
      </c>
      <c r="O25" s="34">
        <v>82018228</v>
      </c>
      <c r="P25" s="35">
        <f t="shared" si="1"/>
        <v>0.0013496284331380203</v>
      </c>
      <c r="Q25" s="35">
        <v>0.04</v>
      </c>
      <c r="R25" s="46" t="str">
        <f t="shared" si="2"/>
        <v>No</v>
      </c>
      <c r="S25" s="46" t="s">
        <v>1</v>
      </c>
      <c r="T25" s="46" t="s">
        <v>1</v>
      </c>
      <c r="U25" s="38">
        <v>0.95</v>
      </c>
      <c r="V25" s="38">
        <v>5.75</v>
      </c>
      <c r="W25" s="38">
        <v>17.59</v>
      </c>
      <c r="X25" s="38">
        <v>20.52</v>
      </c>
      <c r="Y25" s="34" t="str">
        <f t="shared" si="3"/>
        <v>No</v>
      </c>
      <c r="Z25" s="44">
        <v>1.99</v>
      </c>
      <c r="AA25" s="44">
        <v>6.84</v>
      </c>
      <c r="AB25" s="44">
        <v>18.8</v>
      </c>
      <c r="AC25" s="38">
        <v>18.99</v>
      </c>
      <c r="AD25" s="34" t="str">
        <f t="shared" si="4"/>
        <v>No</v>
      </c>
    </row>
    <row r="26" spans="1:30" s="5" customFormat="1" ht="47.25" customHeight="1">
      <c r="A26" s="37">
        <v>10</v>
      </c>
      <c r="B26" s="133" t="s">
        <v>27</v>
      </c>
      <c r="C26" s="133"/>
      <c r="D26" s="34">
        <v>4130657</v>
      </c>
      <c r="E26" s="34">
        <v>46254</v>
      </c>
      <c r="F26" s="34">
        <v>0</v>
      </c>
      <c r="G26" s="34">
        <v>41049928</v>
      </c>
      <c r="H26" s="34">
        <v>567612</v>
      </c>
      <c r="I26" s="34">
        <v>163994</v>
      </c>
      <c r="J26" s="34">
        <v>475986</v>
      </c>
      <c r="K26" s="34">
        <v>172952</v>
      </c>
      <c r="L26" s="34">
        <v>615875</v>
      </c>
      <c r="M26" s="34">
        <f t="shared" si="0"/>
        <v>76179403</v>
      </c>
      <c r="N26" s="34" t="e">
        <f>#REF!/#REF!*100</f>
        <v>#REF!</v>
      </c>
      <c r="O26" s="34">
        <v>171866823</v>
      </c>
      <c r="P26" s="35">
        <f t="shared" si="1"/>
        <v>0.0536155816290658</v>
      </c>
      <c r="Q26" s="35">
        <v>0.04</v>
      </c>
      <c r="R26" s="46" t="str">
        <f t="shared" si="2"/>
        <v>Yes</v>
      </c>
      <c r="S26" s="46" t="s">
        <v>1</v>
      </c>
      <c r="T26" s="46" t="s">
        <v>1</v>
      </c>
      <c r="U26" s="38">
        <v>3.15</v>
      </c>
      <c r="V26" s="38">
        <v>14.77</v>
      </c>
      <c r="W26" s="38">
        <v>31.4</v>
      </c>
      <c r="X26" s="38">
        <v>20.52</v>
      </c>
      <c r="Y26" s="34" t="str">
        <f t="shared" si="3"/>
        <v>Yes</v>
      </c>
      <c r="Z26" s="44">
        <v>2.06</v>
      </c>
      <c r="AA26" s="44">
        <v>13.56</v>
      </c>
      <c r="AB26" s="44">
        <v>30.02</v>
      </c>
      <c r="AC26" s="38">
        <v>18.99</v>
      </c>
      <c r="AD26" s="34" t="str">
        <f t="shared" si="4"/>
        <v>Yes</v>
      </c>
    </row>
    <row r="27" spans="1:30" s="5" customFormat="1" ht="47.25" customHeight="1">
      <c r="A27" s="83">
        <v>11</v>
      </c>
      <c r="B27" s="142" t="s">
        <v>28</v>
      </c>
      <c r="C27" s="142"/>
      <c r="D27" s="84">
        <v>2254799</v>
      </c>
      <c r="E27" s="84">
        <v>83650</v>
      </c>
      <c r="F27" s="84">
        <v>0</v>
      </c>
      <c r="G27" s="84">
        <v>25517881</v>
      </c>
      <c r="H27" s="84">
        <v>258111</v>
      </c>
      <c r="I27" s="84">
        <v>38322</v>
      </c>
      <c r="J27" s="84">
        <v>46145</v>
      </c>
      <c r="K27" s="84">
        <v>428602</v>
      </c>
      <c r="L27" s="84">
        <v>0</v>
      </c>
      <c r="M27" s="84">
        <f t="shared" si="0"/>
        <v>44797381</v>
      </c>
      <c r="N27" s="84" t="e">
        <f>#REF!/#REF!*100</f>
        <v>#REF!</v>
      </c>
      <c r="O27" s="84">
        <v>75476430</v>
      </c>
      <c r="P27" s="86">
        <f t="shared" si="1"/>
        <v>0.048465980634001794</v>
      </c>
      <c r="Q27" s="86">
        <v>0.04</v>
      </c>
      <c r="R27" s="91" t="str">
        <f t="shared" si="2"/>
        <v>Yes</v>
      </c>
      <c r="S27" s="91" t="s">
        <v>1</v>
      </c>
      <c r="T27" s="91" t="s">
        <v>1</v>
      </c>
      <c r="U27" s="87">
        <v>2.67</v>
      </c>
      <c r="V27" s="87">
        <v>14.42</v>
      </c>
      <c r="W27" s="87">
        <v>43.08</v>
      </c>
      <c r="X27" s="87">
        <v>20.52</v>
      </c>
      <c r="Y27" s="92" t="s">
        <v>0</v>
      </c>
      <c r="Z27" s="90">
        <v>1.52</v>
      </c>
      <c r="AA27" s="90">
        <v>13.14</v>
      </c>
      <c r="AB27" s="90">
        <v>41.48</v>
      </c>
      <c r="AC27" s="87">
        <v>18.99</v>
      </c>
      <c r="AD27" s="86" t="s">
        <v>0</v>
      </c>
    </row>
    <row r="28" spans="1:30" s="5" customFormat="1" ht="47.25" customHeight="1">
      <c r="A28" s="138" t="s">
        <v>29</v>
      </c>
      <c r="B28" s="138"/>
      <c r="C28" s="138"/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1</v>
      </c>
      <c r="N28" s="31"/>
      <c r="O28" s="31" t="s">
        <v>1</v>
      </c>
      <c r="P28" s="33"/>
      <c r="Q28" s="33" t="s">
        <v>1</v>
      </c>
      <c r="R28" s="45" t="s">
        <v>1</v>
      </c>
      <c r="S28" s="45" t="s">
        <v>1</v>
      </c>
      <c r="T28" s="45" t="s">
        <v>1</v>
      </c>
      <c r="U28" s="107">
        <v>2.12</v>
      </c>
      <c r="V28" s="107">
        <v>13.56</v>
      </c>
      <c r="W28" s="107">
        <v>25.12</v>
      </c>
      <c r="X28" s="33" t="s">
        <v>1</v>
      </c>
      <c r="Y28" s="33" t="s">
        <v>1</v>
      </c>
      <c r="Z28" s="108">
        <v>1.21</v>
      </c>
      <c r="AA28" s="108">
        <v>12.75</v>
      </c>
      <c r="AB28" s="108">
        <v>24.22</v>
      </c>
      <c r="AC28" s="33" t="s">
        <v>1</v>
      </c>
      <c r="AD28" s="33" t="s">
        <v>1</v>
      </c>
    </row>
    <row r="29" spans="1:30" s="5" customFormat="1" ht="47.25" customHeight="1">
      <c r="A29" s="139" t="s">
        <v>30</v>
      </c>
      <c r="B29" s="139"/>
      <c r="C29" s="139"/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/>
      <c r="O29" s="41" t="s">
        <v>1</v>
      </c>
      <c r="P29" s="42"/>
      <c r="Q29" s="42" t="s">
        <v>1</v>
      </c>
      <c r="R29" s="48" t="s">
        <v>1</v>
      </c>
      <c r="S29" s="48" t="s">
        <v>1</v>
      </c>
      <c r="T29" s="48" t="s">
        <v>1</v>
      </c>
      <c r="U29" s="43" t="s">
        <v>1</v>
      </c>
      <c r="V29" s="43" t="s">
        <v>1</v>
      </c>
      <c r="W29" s="43">
        <v>29.32</v>
      </c>
      <c r="X29" s="42" t="s">
        <v>1</v>
      </c>
      <c r="Y29" s="42" t="s">
        <v>1</v>
      </c>
      <c r="Z29" s="43" t="s">
        <v>1</v>
      </c>
      <c r="AA29" s="43" t="s">
        <v>1</v>
      </c>
      <c r="AB29" s="43">
        <v>22.34</v>
      </c>
      <c r="AC29" s="42" t="s">
        <v>1</v>
      </c>
      <c r="AD29" s="42" t="s">
        <v>1</v>
      </c>
    </row>
    <row r="30" spans="1:29" s="5" customFormat="1" ht="15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0"/>
      <c r="AB30" s="11"/>
      <c r="AC30" s="10"/>
    </row>
    <row r="31" spans="1:29" s="14" customFormat="1" ht="11.25" customHeight="1">
      <c r="A31" s="26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0"/>
      <c r="AB31" s="11"/>
      <c r="AC31" s="10"/>
    </row>
    <row r="32" spans="1:29" s="14" customFormat="1" ht="15.75" customHeight="1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9"/>
      <c r="P32" s="2"/>
      <c r="Q32" s="2"/>
      <c r="R32" s="2"/>
      <c r="S32" s="2"/>
      <c r="T32" s="2"/>
      <c r="U32" s="11"/>
      <c r="V32" s="11"/>
      <c r="W32" s="11"/>
      <c r="X32" s="11"/>
      <c r="Y32" s="11"/>
      <c r="Z32" s="11"/>
      <c r="AA32" s="11"/>
      <c r="AB32" s="11"/>
      <c r="AC32" s="11"/>
    </row>
  </sheetData>
  <sheetProtection/>
  <mergeCells count="71">
    <mergeCell ref="Z12:Z13"/>
    <mergeCell ref="AA12:AA13"/>
    <mergeCell ref="AB12:AB13"/>
    <mergeCell ref="AC12:AC13"/>
    <mergeCell ref="AC15:AC16"/>
    <mergeCell ref="A9:AD9"/>
    <mergeCell ref="E12:E13"/>
    <mergeCell ref="V12:V13"/>
    <mergeCell ref="W12:W13"/>
    <mergeCell ref="L12:L13"/>
    <mergeCell ref="Z17:Z18"/>
    <mergeCell ref="AA17:AA18"/>
    <mergeCell ref="AB17:AB18"/>
    <mergeCell ref="AC17:AC18"/>
    <mergeCell ref="Z15:Z16"/>
    <mergeCell ref="AA15:AA16"/>
    <mergeCell ref="AB15:AB16"/>
    <mergeCell ref="G12:G13"/>
    <mergeCell ref="H12:K12"/>
    <mergeCell ref="M12:M13"/>
    <mergeCell ref="D12:D13"/>
    <mergeCell ref="O12:O13"/>
    <mergeCell ref="P12:P13"/>
    <mergeCell ref="A11:A13"/>
    <mergeCell ref="X12:X13"/>
    <mergeCell ref="R12:R13"/>
    <mergeCell ref="F12:F13"/>
    <mergeCell ref="Q12:Q13"/>
    <mergeCell ref="S12:S13"/>
    <mergeCell ref="T12:T13"/>
    <mergeCell ref="U12:U13"/>
    <mergeCell ref="B11:C13"/>
    <mergeCell ref="D11:T11"/>
    <mergeCell ref="B14:C14"/>
    <mergeCell ref="B20:C20"/>
    <mergeCell ref="T15:T16"/>
    <mergeCell ref="X17:X18"/>
    <mergeCell ref="W17:W18"/>
    <mergeCell ref="S15:S16"/>
    <mergeCell ref="U15:U16"/>
    <mergeCell ref="V15:V16"/>
    <mergeCell ref="U17:U18"/>
    <mergeCell ref="V17:V18"/>
    <mergeCell ref="B22:C22"/>
    <mergeCell ref="A28:C28"/>
    <mergeCell ref="A15:A16"/>
    <mergeCell ref="B15:C15"/>
    <mergeCell ref="A17:A18"/>
    <mergeCell ref="B17:C17"/>
    <mergeCell ref="B16:C16"/>
    <mergeCell ref="B18:C18"/>
    <mergeCell ref="A29:C29"/>
    <mergeCell ref="S17:S18"/>
    <mergeCell ref="T17:T18"/>
    <mergeCell ref="B25:C25"/>
    <mergeCell ref="B26:C26"/>
    <mergeCell ref="B27:C27"/>
    <mergeCell ref="B21:C21"/>
    <mergeCell ref="B24:C24"/>
    <mergeCell ref="B19:C19"/>
    <mergeCell ref="B23:C23"/>
    <mergeCell ref="AD17:AD18"/>
    <mergeCell ref="AD15:AD16"/>
    <mergeCell ref="Y12:Y13"/>
    <mergeCell ref="AD12:AD13"/>
    <mergeCell ref="Z11:AD11"/>
    <mergeCell ref="U11:Y11"/>
    <mergeCell ref="Y15:Y16"/>
    <mergeCell ref="Y17:Y18"/>
    <mergeCell ref="W15:W16"/>
    <mergeCell ref="X15:X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Алуа Таженова</cp:lastModifiedBy>
  <cp:lastPrinted>2010-02-01T06:36:32Z</cp:lastPrinted>
  <dcterms:created xsi:type="dcterms:W3CDTF">2009-10-14T06:36:17Z</dcterms:created>
  <dcterms:modified xsi:type="dcterms:W3CDTF">2019-06-03T08:41:36Z</dcterms:modified>
  <cp:category/>
  <cp:version/>
  <cp:contentType/>
  <cp:contentStatus/>
</cp:coreProperties>
</file>